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5" windowWidth="20115" windowHeight="7485" tabRatio="601" firstSheet="4" activeTab="4"/>
  </bookViews>
  <sheets>
    <sheet name="2013" sheetId="1" r:id="rId1"/>
    <sheet name="2012" sheetId="2" r:id="rId2"/>
    <sheet name="Srovnání cen MěÚ1" sheetId="3" r:id="rId3"/>
    <sheet name="Srovnání cenMěÚ2 " sheetId="4" r:id="rId4"/>
    <sheet name="seznamOdbernychMist-ZP-2021" sheetId="12" r:id="rId5"/>
  </sheets>
  <definedNames>
    <definedName name="celkem">'Srovnání cen MěÚ1'!$D$15</definedName>
    <definedName name="cenaMWh">'2012'!$C$20</definedName>
  </definedNames>
  <calcPr calcId="145621"/>
</workbook>
</file>

<file path=xl/calcChain.xml><?xml version="1.0" encoding="utf-8"?>
<calcChain xmlns="http://schemas.openxmlformats.org/spreadsheetml/2006/main">
  <c r="AM21" i="12" l="1"/>
  <c r="E17" i="4" l="1"/>
  <c r="D15" i="4"/>
  <c r="D18" i="4" s="1"/>
  <c r="E18" i="4" s="1"/>
  <c r="C15" i="4"/>
  <c r="C18" i="4"/>
  <c r="G13" i="4"/>
  <c r="E13" i="4"/>
  <c r="G12" i="4"/>
  <c r="E12" i="4"/>
  <c r="G11" i="4"/>
  <c r="E11" i="4"/>
  <c r="E15" i="4" s="1"/>
  <c r="G10" i="4"/>
  <c r="E10" i="4"/>
  <c r="G9" i="4"/>
  <c r="E9" i="4"/>
  <c r="G8" i="4"/>
  <c r="E8" i="4"/>
  <c r="E17" i="3"/>
  <c r="D15" i="3"/>
  <c r="I13" i="3" s="1"/>
  <c r="C15" i="3"/>
  <c r="C18" i="3"/>
  <c r="G13" i="3"/>
  <c r="E13" i="3"/>
  <c r="G12" i="3"/>
  <c r="E12" i="3"/>
  <c r="G11" i="3"/>
  <c r="E11" i="3"/>
  <c r="I10" i="3"/>
  <c r="G10" i="3"/>
  <c r="E10" i="3"/>
  <c r="G9" i="3"/>
  <c r="E9" i="3"/>
  <c r="G8" i="3"/>
  <c r="E8" i="3"/>
  <c r="E15" i="3" s="1"/>
  <c r="I20" i="2"/>
  <c r="C20" i="2"/>
  <c r="J18" i="2"/>
  <c r="J19" i="2" s="1"/>
  <c r="K19" i="2" s="1"/>
  <c r="J22" i="1" s="1"/>
  <c r="F11" i="1"/>
  <c r="F13" i="1"/>
  <c r="F15" i="1"/>
  <c r="F17" i="1"/>
  <c r="M6" i="1"/>
  <c r="F6" i="1"/>
  <c r="K18" i="1"/>
  <c r="K22" i="1"/>
  <c r="D18" i="1"/>
  <c r="D22" i="1"/>
  <c r="F16" i="1"/>
  <c r="F14" i="1"/>
  <c r="F12" i="1"/>
  <c r="F10" i="1"/>
  <c r="M8" i="1"/>
  <c r="F8" i="1"/>
  <c r="M7" i="1"/>
  <c r="D18" i="2"/>
  <c r="D19" i="2"/>
  <c r="E19" i="2" s="1"/>
  <c r="C22" i="1" s="1"/>
  <c r="C16" i="4"/>
  <c r="C16" i="3"/>
  <c r="K17" i="2"/>
  <c r="K13" i="2"/>
  <c r="K9" i="2"/>
  <c r="E7" i="2"/>
  <c r="E11" i="2"/>
  <c r="E15" i="2"/>
  <c r="K16" i="2"/>
  <c r="K12" i="2"/>
  <c r="K8" i="2"/>
  <c r="E10" i="2"/>
  <c r="E14" i="2"/>
  <c r="L16" i="1"/>
  <c r="M16" i="1" s="1"/>
  <c r="M11" i="1"/>
  <c r="K15" i="2"/>
  <c r="K11" i="2"/>
  <c r="K7" i="2"/>
  <c r="E9" i="2"/>
  <c r="E13" i="2"/>
  <c r="E17" i="2"/>
  <c r="K14" i="2"/>
  <c r="K10" i="2"/>
  <c r="E8" i="2"/>
  <c r="E12" i="2"/>
  <c r="E16" i="2"/>
  <c r="L14" i="1"/>
  <c r="M14" i="1" s="1"/>
  <c r="M10" i="1"/>
  <c r="L13" i="1"/>
  <c r="M13" i="1" s="1"/>
  <c r="L17" i="1"/>
  <c r="M17" i="1" s="1"/>
  <c r="K6" i="2"/>
  <c r="L15" i="1"/>
  <c r="M15" i="1" s="1"/>
  <c r="L12" i="1"/>
  <c r="M12" i="1"/>
  <c r="E6" i="2"/>
  <c r="F9" i="1"/>
  <c r="E18" i="1"/>
  <c r="C20" i="1" s="1"/>
  <c r="M9" i="1"/>
  <c r="E22" i="1" l="1"/>
  <c r="I9" i="4"/>
  <c r="F18" i="1"/>
  <c r="D16" i="3"/>
  <c r="E16" i="3" s="1"/>
  <c r="D16" i="4"/>
  <c r="E16" i="4" s="1"/>
  <c r="I9" i="3"/>
  <c r="I8" i="4"/>
  <c r="L18" i="1"/>
  <c r="M18" i="1" s="1"/>
  <c r="G15" i="3"/>
  <c r="G15" i="4"/>
  <c r="I8" i="3"/>
  <c r="I11" i="4"/>
  <c r="I12" i="3"/>
  <c r="E18" i="2"/>
  <c r="K18" i="2"/>
  <c r="I11" i="3"/>
  <c r="D18" i="3"/>
  <c r="E18" i="3" s="1"/>
  <c r="I10" i="4"/>
  <c r="I13" i="4"/>
  <c r="L22" i="1"/>
  <c r="I16" i="3" l="1"/>
  <c r="J20" i="1"/>
</calcChain>
</file>

<file path=xl/comments1.xml><?xml version="1.0" encoding="utf-8"?>
<comments xmlns="http://schemas.openxmlformats.org/spreadsheetml/2006/main">
  <authors>
    <author>Dokoupil Jaroslav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zafixovaná smlouvou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na obnovitelné zdroje</t>
        </r>
      </text>
    </comment>
  </commentList>
</comments>
</file>

<file path=xl/comments2.xml><?xml version="1.0" encoding="utf-8"?>
<comments xmlns="http://schemas.openxmlformats.org/spreadsheetml/2006/main">
  <authors>
    <author>Dokoupil Jaroslav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zafixovaná smlouvou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>Dokoupil Jaroslav:</t>
        </r>
        <r>
          <rPr>
            <sz val="9"/>
            <color indexed="81"/>
            <rFont val="Tahoma"/>
            <family val="2"/>
            <charset val="238"/>
          </rPr>
          <t xml:space="preserve">
na obnovitelné zdroje</t>
        </r>
      </text>
    </comment>
  </commentList>
</comments>
</file>

<file path=xl/sharedStrings.xml><?xml version="1.0" encoding="utf-8"?>
<sst xmlns="http://schemas.openxmlformats.org/spreadsheetml/2006/main" count="617" uniqueCount="214">
  <si>
    <t>Spotřeba elektřiny</t>
  </si>
  <si>
    <t>Odběrné místo</t>
  </si>
  <si>
    <t>číslo</t>
  </si>
  <si>
    <t>místo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</si>
  <si>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</si>
  <si>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</si>
  <si>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</si>
  <si>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</si>
  <si>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</si>
  <si>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</si>
  <si>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</si>
  <si>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</si>
  <si>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</si>
  <si>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</si>
  <si>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</si>
  <si>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</si>
  <si>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Spotřeba</t>
  </si>
  <si>
    <t>nám. 3.května 1340</t>
  </si>
  <si>
    <t>MWh</t>
  </si>
  <si>
    <t>průměr</t>
  </si>
  <si>
    <t>CELKEM</t>
  </si>
  <si>
    <t>cena</t>
  </si>
  <si>
    <t>Kč / MWh</t>
  </si>
  <si>
    <t>Cena</t>
  </si>
  <si>
    <t>Kč</t>
  </si>
  <si>
    <t xml:space="preserve"> </t>
  </si>
  <si>
    <t>nám. 3.května 1341</t>
  </si>
  <si>
    <t>Kč/MWh</t>
  </si>
  <si>
    <t>měsíc</t>
  </si>
  <si>
    <t>Srovnání cen elektřiny 2012 -2013</t>
  </si>
  <si>
    <t>odběrné místo MěÚ budova 1</t>
  </si>
  <si>
    <t>Druh služby</t>
  </si>
  <si>
    <t>jednotková cena</t>
  </si>
  <si>
    <t>rozdíl</t>
  </si>
  <si>
    <t>%</t>
  </si>
  <si>
    <t>zvýšení</t>
  </si>
  <si>
    <t>z celkové</t>
  </si>
  <si>
    <t>2013/2012</t>
  </si>
  <si>
    <t>ceny</t>
  </si>
  <si>
    <t>distribuce el.</t>
  </si>
  <si>
    <t>platba za přenos</t>
  </si>
  <si>
    <t>platba operátorovi</t>
  </si>
  <si>
    <t>platba za výrobu</t>
  </si>
  <si>
    <t>platba za dodávku</t>
  </si>
  <si>
    <t>daň z elktřiny</t>
  </si>
  <si>
    <t>cena kWh</t>
  </si>
  <si>
    <t>DPH %</t>
  </si>
  <si>
    <t>DPH Kč</t>
  </si>
  <si>
    <t>nájem elměru</t>
  </si>
  <si>
    <r>
      <t xml:space="preserve">Při průměrné roční spotřebě 100 MWh je to na budově č. 1 MěÚ nárůst o 26 200,-Kč. Přitom tedy lze předpokládat na tomto odběrném místě útratu ve výši cca </t>
    </r>
    <r>
      <rPr>
        <b/>
        <sz val="11"/>
        <color indexed="8"/>
        <rFont val="Calibri"/>
        <family val="2"/>
        <charset val="238"/>
      </rPr>
      <t>543 000</t>
    </r>
    <r>
      <rPr>
        <sz val="11"/>
        <color theme="1"/>
        <rFont val="Calibri"/>
        <family val="2"/>
        <charset val="238"/>
        <scheme val="minor"/>
      </rPr>
      <t>,- Kč</t>
    </r>
  </si>
  <si>
    <t>odběrné místo MěÚ budova 2</t>
  </si>
  <si>
    <t>Odběrné</t>
  </si>
  <si>
    <t xml:space="preserve">spotřeba </t>
  </si>
  <si>
    <t xml:space="preserve">Cena </t>
  </si>
  <si>
    <t>celkem</t>
  </si>
  <si>
    <t>Cena/jedn.</t>
  </si>
  <si>
    <t>MěÚ 1</t>
  </si>
  <si>
    <t>MěÚ 2</t>
  </si>
  <si>
    <t>MěÚ 3 - kanceláře</t>
  </si>
  <si>
    <t>MěÚ 3 - výtah + vým.</t>
  </si>
  <si>
    <t>MěÚ OŠK</t>
  </si>
  <si>
    <t>Ulice</t>
  </si>
  <si>
    <t>rok</t>
  </si>
  <si>
    <t>Hlavní</t>
  </si>
  <si>
    <t>Průměr</t>
  </si>
  <si>
    <t>Seznam odběrných míst jednotlivých účastníků - Nízké napětí.</t>
  </si>
  <si>
    <t>Subjekt</t>
  </si>
  <si>
    <t>Statutár</t>
  </si>
  <si>
    <t>Korespondenční adresa</t>
  </si>
  <si>
    <t>Kontaktní osoba pro fakturaci</t>
  </si>
  <si>
    <t>Informace k fakturaci</t>
  </si>
  <si>
    <t>Název</t>
  </si>
  <si>
    <t>IČ</t>
  </si>
  <si>
    <t>DIČ</t>
  </si>
  <si>
    <t>Č.p.</t>
  </si>
  <si>
    <t>Č.o.</t>
  </si>
  <si>
    <t>Město</t>
  </si>
  <si>
    <t>PSČ</t>
  </si>
  <si>
    <t>Jméno</t>
  </si>
  <si>
    <t>Příjmení</t>
  </si>
  <si>
    <t>Funkce</t>
  </si>
  <si>
    <t>Tel.</t>
  </si>
  <si>
    <t>E-mail</t>
  </si>
  <si>
    <t>Distributor</t>
  </si>
  <si>
    <t>Adresa</t>
  </si>
  <si>
    <t>Číslo účtu</t>
  </si>
  <si>
    <t>Stanovení záloh</t>
  </si>
  <si>
    <t>Rozpis záloh na jednotlivá odběrná místa</t>
  </si>
  <si>
    <t>Způsob provádění plateb zálohových faktur</t>
  </si>
  <si>
    <t>Zúčtovací období</t>
  </si>
  <si>
    <t>Zúčtovací faktura pro jednotlivá odběrná místa</t>
  </si>
  <si>
    <t>Způsob provádění plateb faktury</t>
  </si>
  <si>
    <t>00284301</t>
  </si>
  <si>
    <t>nám. 3.května</t>
  </si>
  <si>
    <t>Otrokovice</t>
  </si>
  <si>
    <t>měsíčně</t>
  </si>
  <si>
    <t>ANO</t>
  </si>
  <si>
    <t>bankovní převod</t>
  </si>
  <si>
    <t>NE</t>
  </si>
  <si>
    <t>čtvrtletně</t>
  </si>
  <si>
    <t>Bartošova</t>
  </si>
  <si>
    <t>27-6256340217/0100</t>
  </si>
  <si>
    <t>účetní</t>
  </si>
  <si>
    <t>Mánesova</t>
  </si>
  <si>
    <t>J. Jabůrkové</t>
  </si>
  <si>
    <t>Dům dětí a mládeže Sluníčko Otrokovice, příspěvková organizace</t>
  </si>
  <si>
    <t>86771442</t>
  </si>
  <si>
    <t>CZ86771442</t>
  </si>
  <si>
    <t>tř. Osvobození 168</t>
  </si>
  <si>
    <t>ředitelka</t>
  </si>
  <si>
    <t>info@ddmslunicko.cz</t>
  </si>
  <si>
    <t>tř. Osvobození</t>
  </si>
  <si>
    <t>Jitka</t>
  </si>
  <si>
    <t>Bobková</t>
  </si>
  <si>
    <t>ekonom</t>
  </si>
  <si>
    <t>bobkova@ddmslunicko.cz</t>
  </si>
  <si>
    <t>35-4284510237/0100</t>
  </si>
  <si>
    <t>inkaso</t>
  </si>
  <si>
    <t>Mateřská škola Otrokovice, p.o.</t>
  </si>
  <si>
    <t>75020203</t>
  </si>
  <si>
    <t>Jana Žižky</t>
  </si>
  <si>
    <t>Zycháčková</t>
  </si>
  <si>
    <t>Jana Žižky 1356</t>
  </si>
  <si>
    <t>Jarmila</t>
  </si>
  <si>
    <t>Nádeníčková</t>
  </si>
  <si>
    <t>27-6261880277/0100</t>
  </si>
  <si>
    <t>K. H. Máchy</t>
  </si>
  <si>
    <t>Zahradní</t>
  </si>
  <si>
    <t>Základní škola Mánesova Otrokovice, příspěvková organizace</t>
  </si>
  <si>
    <t>75020220</t>
  </si>
  <si>
    <t>CZ75020220</t>
  </si>
  <si>
    <t>Mánesova 908</t>
  </si>
  <si>
    <t>Šárka</t>
  </si>
  <si>
    <t>Havlíková</t>
  </si>
  <si>
    <t>havlikova@zsotrman.cz</t>
  </si>
  <si>
    <t>27-6261960277/0100</t>
  </si>
  <si>
    <t>Základní škola T. G. Masaryka Otrokovice, příspěvková organizace</t>
  </si>
  <si>
    <t>75020238</t>
  </si>
  <si>
    <t>CZ75020238</t>
  </si>
  <si>
    <t>Zakopalová</t>
  </si>
  <si>
    <t>zakopalova@zsotrtgm.cz</t>
  </si>
  <si>
    <t>Hana</t>
  </si>
  <si>
    <t>Malá</t>
  </si>
  <si>
    <t>mala@tehos.otrokovice.cz</t>
  </si>
  <si>
    <t>27-6261910237/0100</t>
  </si>
  <si>
    <t>Základní škola Trávníky Otrokovice, příspěvková organizace</t>
  </si>
  <si>
    <t>75020211</t>
  </si>
  <si>
    <t>zsotrtrav@zsotrtrav.cz</t>
  </si>
  <si>
    <t>27-6261850297/0100</t>
  </si>
  <si>
    <t>tř. Odboje</t>
  </si>
  <si>
    <t>EIC kód</t>
  </si>
  <si>
    <t>27ZG600Z0027903L</t>
  </si>
  <si>
    <t>Číslo místa spotřeby</t>
  </si>
  <si>
    <t>Nivy</t>
  </si>
  <si>
    <t>27ZG600Z0034635T</t>
  </si>
  <si>
    <t>Předpokládaná roční spotřeba (MWh)</t>
  </si>
  <si>
    <t>Upřesnění místa odběru</t>
  </si>
  <si>
    <t>bytový dům</t>
  </si>
  <si>
    <t>hasičská zbrojnice</t>
  </si>
  <si>
    <t>dům pečovatelské služby</t>
  </si>
  <si>
    <t>27ZG600Z0009095S</t>
  </si>
  <si>
    <t>27ZG600Z0009356Q</t>
  </si>
  <si>
    <t xml:space="preserve">tř. Osvobození 168 </t>
  </si>
  <si>
    <t>Spotřeby</t>
  </si>
  <si>
    <t>27ZG600Z0038787N</t>
  </si>
  <si>
    <t>27ZG600Z00103325</t>
  </si>
  <si>
    <t>27ZG600Z0010329V</t>
  </si>
  <si>
    <t>27ZG600Z00260378</t>
  </si>
  <si>
    <t>27ZG600Z00103333</t>
  </si>
  <si>
    <t>27ZG600Z0011382M</t>
  </si>
  <si>
    <t>27ZG600Z0011379B</t>
  </si>
  <si>
    <t>CZ75020211</t>
  </si>
  <si>
    <t>27ZG600Z00103309</t>
  </si>
  <si>
    <t>Mgr. Marta</t>
  </si>
  <si>
    <t>27ZG600Z00103341</t>
  </si>
  <si>
    <t>27ZG600Z00103317</t>
  </si>
  <si>
    <t>Pražská plynárenská, a.s.</t>
  </si>
  <si>
    <t>Požadavek na samoodečet</t>
  </si>
  <si>
    <t>účetní MěÚ</t>
  </si>
  <si>
    <t>Hlavní 1160</t>
  </si>
  <si>
    <t xml:space="preserve">Bc. Hana </t>
  </si>
  <si>
    <t>Večerková, DiS.</t>
  </si>
  <si>
    <t>starostka</t>
  </si>
  <si>
    <t>radnice@muotrokovice.cz</t>
  </si>
  <si>
    <t>0790172918</t>
  </si>
  <si>
    <t>0790172917</t>
  </si>
  <si>
    <t>0790171891</t>
  </si>
  <si>
    <t>mso@msotr.cz</t>
  </si>
  <si>
    <t>0790193360</t>
  </si>
  <si>
    <t>ucetni@msotr.cz</t>
  </si>
  <si>
    <t>0790193357</t>
  </si>
  <si>
    <t>0790193362</t>
  </si>
  <si>
    <t>0790193355</t>
  </si>
  <si>
    <t>0790193361</t>
  </si>
  <si>
    <t>0790193350</t>
  </si>
  <si>
    <t>javorikova@zsotrman.cz</t>
  </si>
  <si>
    <t>0790174873</t>
  </si>
  <si>
    <t>TEHOS s.r.o. Správa nemovitostí</t>
  </si>
  <si>
    <t>tř. Tomáše Bati 1255</t>
  </si>
  <si>
    <t>CZ00284301</t>
  </si>
  <si>
    <t>město Otrokovice</t>
  </si>
  <si>
    <t>Mateřská škola Otrokovice, příspěvková organizace</t>
  </si>
  <si>
    <r>
      <t xml:space="preserve">Příloha A - Seznam odběrných míst zemního plynu  v pásmu ročního oběru do  630 MWh/odběrné místo                                                                </t>
    </r>
    <r>
      <rPr>
        <b/>
        <sz val="13.5"/>
        <rFont val="Calibri"/>
        <family val="2"/>
        <charset val="238"/>
      </rPr>
      <t xml:space="preserve">                                                 </t>
    </r>
  </si>
  <si>
    <t>Bc. Eva</t>
  </si>
  <si>
    <t>Pšenčíková</t>
  </si>
  <si>
    <t>Město Otrokovice</t>
  </si>
  <si>
    <t>Martina</t>
  </si>
  <si>
    <t>Hádalová</t>
  </si>
  <si>
    <t>hadalova@muotrokovice.cz</t>
  </si>
  <si>
    <t>Mgr. Magda</t>
  </si>
  <si>
    <t>Marcela</t>
  </si>
  <si>
    <t>Javoříková, Mgr. Bc.</t>
  </si>
  <si>
    <t>Mgr. Eva</t>
  </si>
  <si>
    <t>Horňáková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</si>
</sst>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u/>
      <sz val="11"/>
      <color theme="1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3.5"/>
      <name val="Calibri"/>
      <family val="2"/>
      <charset val="238"/>
      <scheme val="minor"/>
    </font>
    <font>
      <b/>
      <sz val="13.5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u/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4" fontId="0" fillId="0" borderId="0" xfId="0" applyNumberFormat="1"/>
    <xf numFmtId="0" fontId="6" fillId="0" borderId="0" xfId="0" applyFont="1"/>
    <xf numFmtId="0" fontId="0" fillId="0" borderId="1" xfId="0" applyBorder="1"/>
    <xf numFmtId="4" fontId="0" fillId="0" borderId="1" xfId="0" applyNumberFormat="1" applyBorder="1"/>
    <xf numFmtId="0" fontId="6" fillId="0" borderId="1" xfId="0" applyFont="1" applyBorder="1"/>
    <xf numFmtId="4" fontId="6" fillId="0" borderId="1" xfId="0" applyNumberFormat="1" applyFont="1" applyBorder="1"/>
    <xf numFmtId="3" fontId="0" fillId="0" borderId="0" xfId="0" applyNumberFormat="1"/>
    <xf numFmtId="3" fontId="0" fillId="0" borderId="1" xfId="0" applyNumberFormat="1" applyBorder="1"/>
    <xf numFmtId="3" fontId="6" fillId="0" borderId="1" xfId="0" applyNumberFormat="1" applyFont="1" applyBorder="1"/>
    <xf numFmtId="4" fontId="0" fillId="2" borderId="1" xfId="0" applyNumberFormat="1" applyFill="1" applyBorder="1"/>
    <xf numFmtId="4" fontId="7" fillId="0" borderId="0" xfId="0" applyNumberFormat="1" applyFont="1"/>
    <xf numFmtId="0" fontId="0" fillId="0" borderId="2" xfId="0" applyBorder="1"/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6" fillId="0" borderId="6" xfId="0" applyFont="1" applyBorder="1"/>
    <xf numFmtId="4" fontId="0" fillId="3" borderId="0" xfId="0" applyNumberFormat="1" applyFill="1"/>
    <xf numFmtId="0" fontId="8" fillId="0" borderId="0" xfId="0" applyFont="1"/>
    <xf numFmtId="0" fontId="9" fillId="0" borderId="7" xfId="0" applyFont="1" applyBorder="1"/>
    <xf numFmtId="0" fontId="10" fillId="0" borderId="8" xfId="0" applyFont="1" applyBorder="1"/>
    <xf numFmtId="0" fontId="10" fillId="0" borderId="9" xfId="0" applyFont="1" applyBorder="1"/>
    <xf numFmtId="0" fontId="10" fillId="0" borderId="10" xfId="0" applyFont="1" applyBorder="1"/>
    <xf numFmtId="0" fontId="9" fillId="0" borderId="4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12" xfId="0" applyFont="1" applyBorder="1"/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/>
    <xf numFmtId="0" fontId="11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12" fillId="0" borderId="0" xfId="0" applyFont="1"/>
    <xf numFmtId="0" fontId="13" fillId="0" borderId="18" xfId="0" applyFont="1" applyBorder="1" applyAlignment="1">
      <alignment horizontal="center"/>
    </xf>
    <xf numFmtId="0" fontId="13" fillId="0" borderId="19" xfId="0" applyFont="1" applyBorder="1" applyAlignment="1">
      <alignment horizontal="center"/>
    </xf>
    <xf numFmtId="0" fontId="13" fillId="0" borderId="0" xfId="0" applyFont="1"/>
    <xf numFmtId="0" fontId="14" fillId="0" borderId="17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0" fillId="0" borderId="0" xfId="0" applyFont="1"/>
    <xf numFmtId="0" fontId="9" fillId="0" borderId="8" xfId="0" applyFont="1" applyBorder="1"/>
    <xf numFmtId="4" fontId="9" fillId="0" borderId="9" xfId="0" applyNumberFormat="1" applyFont="1" applyBorder="1"/>
    <xf numFmtId="4" fontId="9" fillId="0" borderId="10" xfId="0" applyNumberFormat="1" applyFont="1" applyBorder="1"/>
    <xf numFmtId="0" fontId="0" fillId="0" borderId="0" xfId="0" applyBorder="1"/>
    <xf numFmtId="4" fontId="2" fillId="0" borderId="4" xfId="0" applyNumberFormat="1" applyFon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9" fillId="0" borderId="21" xfId="0" applyFont="1" applyBorder="1"/>
    <xf numFmtId="4" fontId="9" fillId="0" borderId="1" xfId="0" applyNumberFormat="1" applyFont="1" applyBorder="1"/>
    <xf numFmtId="4" fontId="9" fillId="0" borderId="22" xfId="0" applyNumberFormat="1" applyFont="1" applyBorder="1"/>
    <xf numFmtId="4" fontId="15" fillId="0" borderId="5" xfId="0" applyNumberFormat="1" applyFon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9" fillId="0" borderId="23" xfId="0" applyFont="1" applyFill="1" applyBorder="1"/>
    <xf numFmtId="4" fontId="9" fillId="0" borderId="24" xfId="0" applyNumberFormat="1" applyFont="1" applyFill="1" applyBorder="1"/>
    <xf numFmtId="4" fontId="9" fillId="0" borderId="15" xfId="0" applyNumberFormat="1" applyFont="1" applyFill="1" applyBorder="1"/>
    <xf numFmtId="4" fontId="2" fillId="0" borderId="6" xfId="0" applyNumberFormat="1" applyFon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4" fontId="10" fillId="0" borderId="0" xfId="0" applyNumberFormat="1" applyFont="1"/>
    <xf numFmtId="0" fontId="10" fillId="0" borderId="18" xfId="0" applyFont="1" applyBorder="1"/>
    <xf numFmtId="4" fontId="9" fillId="0" borderId="25" xfId="0" applyNumberFormat="1" applyFont="1" applyBorder="1"/>
    <xf numFmtId="4" fontId="9" fillId="0" borderId="19" xfId="0" applyNumberFormat="1" applyFont="1" applyBorder="1"/>
    <xf numFmtId="4" fontId="16" fillId="0" borderId="17" xfId="0" applyNumberFormat="1" applyFont="1" applyBorder="1" applyAlignment="1">
      <alignment horizontal="center"/>
    </xf>
    <xf numFmtId="0" fontId="11" fillId="0" borderId="0" xfId="0" applyFont="1"/>
    <xf numFmtId="0" fontId="17" fillId="0" borderId="3" xfId="0" applyFont="1" applyBorder="1"/>
    <xf numFmtId="4" fontId="17" fillId="0" borderId="3" xfId="0" applyNumberFormat="1" applyFont="1" applyBorder="1"/>
    <xf numFmtId="0" fontId="10" fillId="0" borderId="0" xfId="0" applyFont="1" applyFill="1" applyBorder="1"/>
    <xf numFmtId="4" fontId="9" fillId="0" borderId="0" xfId="0" applyNumberFormat="1" applyFont="1"/>
    <xf numFmtId="0" fontId="9" fillId="0" borderId="0" xfId="0" applyFont="1"/>
    <xf numFmtId="0" fontId="0" fillId="0" borderId="11" xfId="0" applyBorder="1"/>
    <xf numFmtId="0" fontId="0" fillId="0" borderId="20" xfId="0" applyBorder="1"/>
    <xf numFmtId="2" fontId="0" fillId="0" borderId="0" xfId="0" applyNumberFormat="1"/>
    <xf numFmtId="0" fontId="6" fillId="3" borderId="0" xfId="0" applyFont="1" applyFill="1"/>
    <xf numFmtId="0" fontId="15" fillId="0" borderId="21" xfId="0" applyFont="1" applyBorder="1"/>
    <xf numFmtId="4" fontId="15" fillId="0" borderId="1" xfId="0" applyNumberFormat="1" applyFont="1" applyBorder="1"/>
    <xf numFmtId="4" fontId="15" fillId="0" borderId="22" xfId="0" applyNumberFormat="1" applyFont="1" applyBorder="1"/>
    <xf numFmtId="0" fontId="18" fillId="0" borderId="1" xfId="0" applyFont="1" applyFill="1" applyBorder="1" applyAlignment="1">
      <alignment wrapText="1"/>
    </xf>
    <xf numFmtId="0" fontId="20" fillId="0" borderId="0" xfId="0" applyFont="1" applyFill="1"/>
    <xf numFmtId="0" fontId="22" fillId="0" borderId="0" xfId="0" applyFont="1" applyFill="1" applyAlignment="1">
      <alignment horizontal="left" vertical="center" wrapText="1"/>
    </xf>
    <xf numFmtId="0" fontId="19" fillId="0" borderId="0" xfId="0" applyFont="1" applyFill="1"/>
    <xf numFmtId="0" fontId="22" fillId="0" borderId="0" xfId="0" applyFont="1" applyFill="1" applyAlignment="1">
      <alignment horizontal="left" vertical="center" wrapText="1"/>
    </xf>
    <xf numFmtId="0" fontId="19" fillId="0" borderId="1" xfId="0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18" fillId="0" borderId="1" xfId="0" applyFont="1" applyFill="1" applyBorder="1" applyAlignment="1">
      <alignment horizontal="left" vertical="center" wrapText="1"/>
    </xf>
    <xf numFmtId="0" fontId="21" fillId="0" borderId="0" xfId="0" applyFont="1" applyFill="1"/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wrapText="1"/>
    </xf>
    <xf numFmtId="3" fontId="19" fillId="0" borderId="1" xfId="0" applyNumberFormat="1" applyFont="1" applyFill="1" applyBorder="1" applyAlignment="1">
      <alignment wrapText="1"/>
    </xf>
    <xf numFmtId="0" fontId="19" fillId="0" borderId="1" xfId="0" applyFont="1" applyFill="1" applyBorder="1" applyAlignment="1"/>
    <xf numFmtId="0" fontId="19" fillId="0" borderId="1" xfId="0" applyFont="1" applyFill="1" applyBorder="1"/>
    <xf numFmtId="0" fontId="24" fillId="0" borderId="0" xfId="0" applyFont="1" applyFill="1"/>
    <xf numFmtId="0" fontId="19" fillId="0" borderId="1" xfId="0" applyFont="1" applyBorder="1"/>
    <xf numFmtId="0" fontId="25" fillId="0" borderId="1" xfId="1" applyFont="1" applyFill="1" applyBorder="1" applyAlignment="1" applyProtection="1">
      <alignment wrapText="1"/>
    </xf>
    <xf numFmtId="0" fontId="19" fillId="0" borderId="1" xfId="1" applyFont="1" applyFill="1" applyBorder="1" applyAlignment="1" applyProtection="1">
      <alignment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left" wrapText="1"/>
    </xf>
    <xf numFmtId="0" fontId="22" fillId="0" borderId="0" xfId="0" applyFont="1" applyFill="1" applyAlignment="1">
      <alignment horizontal="left" vertical="center" wrapText="1"/>
    </xf>
    <xf numFmtId="0" fontId="20" fillId="0" borderId="1" xfId="0" applyFont="1" applyFill="1" applyBorder="1" applyAlignment="1">
      <alignment wrapText="1"/>
    </xf>
    <xf numFmtId="0" fontId="25" fillId="0" borderId="1" xfId="1" applyNumberFormat="1" applyFont="1" applyFill="1" applyBorder="1" applyAlignment="1" applyProtection="1">
      <alignment wrapText="1"/>
    </xf>
    <xf numFmtId="0" fontId="20" fillId="0" borderId="1" xfId="0" applyFont="1" applyFill="1" applyBorder="1"/>
    <xf numFmtId="49" fontId="20" fillId="0" borderId="1" xfId="0" applyNumberFormat="1" applyFont="1" applyFill="1" applyBorder="1" applyAlignment="1">
      <alignment wrapText="1"/>
    </xf>
    <xf numFmtId="49" fontId="19" fillId="0" borderId="1" xfId="0" applyNumberFormat="1" applyFont="1" applyFill="1" applyBorder="1" applyAlignment="1">
      <alignment horizontal="right" wrapText="1"/>
    </xf>
    <xf numFmtId="164" fontId="21" fillId="0" borderId="1" xfId="0" applyNumberFormat="1" applyFont="1" applyFill="1" applyBorder="1"/>
    <xf numFmtId="0" fontId="21" fillId="0" borderId="1" xfId="0" applyFont="1" applyFill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mailto:javorikova@zsotrman.cz" TargetMode="External"/><Relationship Id="rId2" Type="http://schemas.openxmlformats.org/officeDocument/2006/relationships/hyperlink" Target="mailto:mso@msotr.cz" TargetMode="External"/><Relationship Id="rId1" Type="http://schemas.openxmlformats.org/officeDocument/2006/relationships/hyperlink" Target="mailto:ucetni@msotr.cz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zoomScaleNormal="100" workbookViewId="0">
      <selection activeCell="J20" sqref="J20"/>
    </sheetView>
  </sheetViews>
  <sheetFormatPr defaultRowHeight="15" x14ac:dyDescent="0.25"/>
  <cols>
    <col min="2" max="2" width="13.42578125" bestFit="1" customWidth="1"/>
    <col min="3" max="3" width="18.28515625" bestFit="1" customWidth="1"/>
    <col min="4" max="4" width="9.28515625" bestFit="1" customWidth="1"/>
    <col min="5" max="5" width="11.85546875" style="7" bestFit="1" customWidth="1"/>
    <col min="6" max="6" width="11.85546875" style="1" bestFit="1" customWidth="1"/>
    <col min="9" max="9" width="13.42578125" bestFit="1" customWidth="1"/>
    <col min="10" max="10" width="18.28515625" bestFit="1" customWidth="1"/>
    <col min="11" max="11" width="9.28515625" bestFit="1" customWidth="1"/>
    <col min="12" max="12" width="10.140625" style="7" bestFit="1" customWidth="1"/>
    <col min="13" max="13" width="9.7109375" style="1" bestFit="1" customWidth="1"/>
  </cols>
  <sheetData>
    <row r="2" spans="1:13" x14ac:dyDescent="0.25">
      <c r="A2" t="s">
        <v>0</v>
      </c>
    </row>
    <row r="3" spans="1:13" ht="15.75" thickBot="1" x14ac:dyDescent="0.3">
      <c r="B3" t="s">
        <v>1</v>
      </c>
      <c r="I3" t="s">
        <v>1</v>
      </c>
    </row>
    <row r="4" spans="1:13" x14ac:dyDescent="0.25">
      <c r="A4" s="15" t="s">
        <v>28</v>
      </c>
      <c r="B4" s="12" t="s">
        <v>2</v>
      </c>
      <c r="C4" s="3" t="s">
        <v>3</v>
      </c>
      <c r="D4" s="3" t="s">
        <v>16</v>
      </c>
      <c r="E4" s="8" t="s">
        <v>23</v>
      </c>
      <c r="F4" s="10" t="s">
        <v>23</v>
      </c>
      <c r="G4" s="3" t="s">
        <v>28</v>
      </c>
      <c r="H4" s="3"/>
      <c r="I4" s="3" t="s">
        <v>2</v>
      </c>
      <c r="J4" s="3" t="s">
        <v>3</v>
      </c>
      <c r="K4" s="3" t="s">
        <v>16</v>
      </c>
      <c r="L4" s="8" t="s">
        <v>23</v>
      </c>
      <c r="M4" s="10" t="s">
        <v>23</v>
      </c>
    </row>
    <row r="5" spans="1:13" x14ac:dyDescent="0.25">
      <c r="A5" s="16"/>
      <c r="B5" s="12">
        <v>6261008893</v>
      </c>
      <c r="C5" s="3" t="s">
        <v>17</v>
      </c>
      <c r="D5" s="3" t="s">
        <v>18</v>
      </c>
      <c r="E5" s="8" t="s">
        <v>24</v>
      </c>
      <c r="F5" s="10" t="s">
        <v>27</v>
      </c>
      <c r="G5" s="3"/>
      <c r="H5" s="3"/>
      <c r="I5" s="3">
        <v>6261008891</v>
      </c>
      <c r="J5" s="3" t="s">
        <v>26</v>
      </c>
      <c r="K5" s="3" t="s">
        <v>18</v>
      </c>
      <c r="L5" s="8" t="s">
        <v>24</v>
      </c>
      <c r="M5" s="10" t="s">
        <v>27</v>
      </c>
    </row>
    <row r="6" spans="1:13" x14ac:dyDescent="0.25">
      <c r="A6" s="16" t="s">
        <v>4</v>
      </c>
      <c r="B6" s="12"/>
      <c r="C6" s="3"/>
      <c r="D6" s="3">
        <v>10.255000000000001</v>
      </c>
      <c r="E6" s="8">
        <v>56170</v>
      </c>
      <c r="F6" s="10">
        <f>E6/D6</f>
        <v>5477.328132618235</v>
      </c>
      <c r="G6" s="3" t="s">
        <v>4</v>
      </c>
      <c r="H6" s="3"/>
      <c r="I6" s="3"/>
      <c r="J6" s="3"/>
      <c r="K6" s="3">
        <v>9.5990000000000002</v>
      </c>
      <c r="L6" s="8">
        <v>52726</v>
      </c>
      <c r="M6" s="10">
        <f>L6/K6</f>
        <v>5492.8638399833317</v>
      </c>
    </row>
    <row r="7" spans="1:13" x14ac:dyDescent="0.25">
      <c r="A7" s="16" t="s">
        <v>5</v>
      </c>
      <c r="B7" s="12"/>
      <c r="C7" s="3"/>
      <c r="D7" s="3">
        <v>8.8970000000000002</v>
      </c>
      <c r="E7" s="8">
        <v>48800</v>
      </c>
      <c r="F7" s="10">
        <v>5480.2780000000002</v>
      </c>
      <c r="G7" s="3" t="s">
        <v>5</v>
      </c>
      <c r="H7" s="3"/>
      <c r="I7" s="3"/>
      <c r="J7" s="3"/>
      <c r="K7" s="3">
        <v>8.1289999999999996</v>
      </c>
      <c r="L7" s="8">
        <v>44742.15</v>
      </c>
      <c r="M7" s="10">
        <f t="shared" ref="M7:M18" si="0">L7/K7</f>
        <v>5504.0164841923979</v>
      </c>
    </row>
    <row r="8" spans="1:13" x14ac:dyDescent="0.25">
      <c r="A8" s="16" t="s">
        <v>6</v>
      </c>
      <c r="B8" s="12"/>
      <c r="C8" s="3"/>
      <c r="D8" s="3">
        <v>9.6340000000000003</v>
      </c>
      <c r="E8" s="8">
        <v>52797</v>
      </c>
      <c r="F8" s="10">
        <f t="shared" ref="F8:F18" si="1">E8/D8</f>
        <v>5480.2781814407308</v>
      </c>
      <c r="G8" s="3" t="s">
        <v>6</v>
      </c>
      <c r="H8" s="3"/>
      <c r="I8" s="3"/>
      <c r="J8" s="3"/>
      <c r="K8" s="3">
        <v>8.4789999999999992</v>
      </c>
      <c r="L8" s="8">
        <v>46643</v>
      </c>
      <c r="M8" s="10">
        <f t="shared" si="0"/>
        <v>5501.0024767071591</v>
      </c>
    </row>
    <row r="9" spans="1:13" x14ac:dyDescent="0.25">
      <c r="A9" s="16" t="s">
        <v>7</v>
      </c>
      <c r="B9" s="12"/>
      <c r="C9" s="3"/>
      <c r="D9" s="3">
        <v>9.407</v>
      </c>
      <c r="E9" s="8">
        <v>51564</v>
      </c>
      <c r="F9" s="10">
        <f t="shared" si="1"/>
        <v>5481.4499840544277</v>
      </c>
      <c r="G9" s="3" t="s">
        <v>7</v>
      </c>
      <c r="H9" s="3"/>
      <c r="I9" s="3"/>
      <c r="J9" s="3"/>
      <c r="K9" s="3">
        <v>7.9020000000000001</v>
      </c>
      <c r="L9" s="8">
        <v>43509</v>
      </c>
      <c r="M9" s="10">
        <f t="shared" si="0"/>
        <v>5506.0744115413818</v>
      </c>
    </row>
    <row r="10" spans="1:13" x14ac:dyDescent="0.25">
      <c r="A10" s="16" t="s">
        <v>8</v>
      </c>
      <c r="B10" s="12"/>
      <c r="C10" s="3"/>
      <c r="D10" s="3">
        <v>9.2669999999999995</v>
      </c>
      <c r="E10" s="8">
        <v>50804</v>
      </c>
      <c r="F10" s="10">
        <f t="shared" si="1"/>
        <v>5482.2488399697859</v>
      </c>
      <c r="G10" s="3" t="s">
        <v>8</v>
      </c>
      <c r="H10" s="3"/>
      <c r="I10" s="3"/>
      <c r="J10" s="3"/>
      <c r="K10" s="3">
        <v>7.8959999999999999</v>
      </c>
      <c r="L10" s="8">
        <v>43476</v>
      </c>
      <c r="M10" s="10">
        <f t="shared" si="0"/>
        <v>5506.0790273556231</v>
      </c>
    </row>
    <row r="11" spans="1:13" x14ac:dyDescent="0.25">
      <c r="A11" s="16" t="s">
        <v>9</v>
      </c>
      <c r="B11" s="12"/>
      <c r="C11" s="3"/>
      <c r="D11" s="3">
        <v>9.7379999999999995</v>
      </c>
      <c r="E11" s="8">
        <v>53362</v>
      </c>
      <c r="F11" s="10">
        <f t="shared" si="1"/>
        <v>5479.7699733004729</v>
      </c>
      <c r="G11" s="3" t="s">
        <v>9</v>
      </c>
      <c r="H11" s="3"/>
      <c r="I11" s="3"/>
      <c r="J11" s="3"/>
      <c r="K11" s="3">
        <v>8.41</v>
      </c>
      <c r="L11" s="8">
        <v>46268</v>
      </c>
      <c r="M11" s="10">
        <f t="shared" si="0"/>
        <v>5501.5457788347203</v>
      </c>
    </row>
    <row r="12" spans="1:13" x14ac:dyDescent="0.25">
      <c r="A12" s="16" t="s">
        <v>10</v>
      </c>
      <c r="B12" s="12"/>
      <c r="C12" s="3"/>
      <c r="D12" s="3">
        <v>0</v>
      </c>
      <c r="E12" s="8">
        <v>0</v>
      </c>
      <c r="F12" s="10" t="e">
        <f t="shared" si="1"/>
        <v>#DIV/0!</v>
      </c>
      <c r="G12" s="3" t="s">
        <v>10</v>
      </c>
      <c r="H12" s="3"/>
      <c r="I12" s="3"/>
      <c r="J12" s="3"/>
      <c r="K12" s="3">
        <v>0</v>
      </c>
      <c r="L12" s="8">
        <f t="shared" ref="L12:L17" si="2">K12*cenaMWh</f>
        <v>0</v>
      </c>
      <c r="M12" s="10" t="e">
        <f t="shared" si="0"/>
        <v>#DIV/0!</v>
      </c>
    </row>
    <row r="13" spans="1:13" x14ac:dyDescent="0.25">
      <c r="A13" s="16" t="s">
        <v>11</v>
      </c>
      <c r="B13" s="12"/>
      <c r="C13" s="3"/>
      <c r="D13" s="3">
        <v>0</v>
      </c>
      <c r="E13" s="8">
        <v>0</v>
      </c>
      <c r="F13" s="10" t="e">
        <f t="shared" si="1"/>
        <v>#DIV/0!</v>
      </c>
      <c r="G13" s="3" t="s">
        <v>11</v>
      </c>
      <c r="H13" s="3"/>
      <c r="I13" s="3"/>
      <c r="J13" s="3"/>
      <c r="K13" s="3">
        <v>0</v>
      </c>
      <c r="L13" s="8">
        <f t="shared" si="2"/>
        <v>0</v>
      </c>
      <c r="M13" s="10" t="e">
        <f t="shared" si="0"/>
        <v>#DIV/0!</v>
      </c>
    </row>
    <row r="14" spans="1:13" x14ac:dyDescent="0.25">
      <c r="A14" s="16" t="s">
        <v>12</v>
      </c>
      <c r="B14" s="12"/>
      <c r="C14" s="3"/>
      <c r="D14" s="3">
        <v>0</v>
      </c>
      <c r="E14" s="8">
        <v>0</v>
      </c>
      <c r="F14" s="10" t="e">
        <f t="shared" si="1"/>
        <v>#DIV/0!</v>
      </c>
      <c r="G14" s="3" t="s">
        <v>12</v>
      </c>
      <c r="H14" s="3"/>
      <c r="I14" s="3"/>
      <c r="J14" s="3"/>
      <c r="K14" s="3">
        <v>0</v>
      </c>
      <c r="L14" s="8">
        <f t="shared" si="2"/>
        <v>0</v>
      </c>
      <c r="M14" s="10" t="e">
        <f t="shared" si="0"/>
        <v>#DIV/0!</v>
      </c>
    </row>
    <row r="15" spans="1:13" x14ac:dyDescent="0.25">
      <c r="A15" s="16" t="s">
        <v>13</v>
      </c>
      <c r="B15" s="12"/>
      <c r="C15" s="3"/>
      <c r="D15" s="3">
        <v>0</v>
      </c>
      <c r="E15" s="8">
        <v>0</v>
      </c>
      <c r="F15" s="10" t="e">
        <f t="shared" si="1"/>
        <v>#DIV/0!</v>
      </c>
      <c r="G15" s="3" t="s">
        <v>13</v>
      </c>
      <c r="H15" s="3"/>
      <c r="I15" s="3"/>
      <c r="J15" s="3"/>
      <c r="K15" s="3">
        <v>0</v>
      </c>
      <c r="L15" s="8">
        <f t="shared" si="2"/>
        <v>0</v>
      </c>
      <c r="M15" s="10" t="e">
        <f t="shared" si="0"/>
        <v>#DIV/0!</v>
      </c>
    </row>
    <row r="16" spans="1:13" x14ac:dyDescent="0.25">
      <c r="A16" s="16" t="s">
        <v>14</v>
      </c>
      <c r="B16" s="12"/>
      <c r="C16" s="3"/>
      <c r="D16" s="3">
        <v>0</v>
      </c>
      <c r="E16" s="8">
        <v>0</v>
      </c>
      <c r="F16" s="10" t="e">
        <f t="shared" si="1"/>
        <v>#DIV/0!</v>
      </c>
      <c r="G16" s="3" t="s">
        <v>14</v>
      </c>
      <c r="H16" s="3"/>
      <c r="I16" s="3"/>
      <c r="J16" s="3"/>
      <c r="K16" s="3">
        <v>0</v>
      </c>
      <c r="L16" s="8">
        <f t="shared" si="2"/>
        <v>0</v>
      </c>
      <c r="M16" s="10" t="e">
        <f t="shared" si="0"/>
        <v>#DIV/0!</v>
      </c>
    </row>
    <row r="17" spans="1:13" x14ac:dyDescent="0.25">
      <c r="A17" s="16" t="s">
        <v>15</v>
      </c>
      <c r="B17" s="12"/>
      <c r="C17" s="3"/>
      <c r="D17" s="3">
        <v>0</v>
      </c>
      <c r="E17" s="8">
        <v>0</v>
      </c>
      <c r="F17" s="10" t="e">
        <f t="shared" si="1"/>
        <v>#DIV/0!</v>
      </c>
      <c r="G17" s="3" t="s">
        <v>15</v>
      </c>
      <c r="H17" s="3"/>
      <c r="I17" s="3"/>
      <c r="J17" s="3"/>
      <c r="K17" s="3">
        <v>0</v>
      </c>
      <c r="L17" s="8">
        <f t="shared" si="2"/>
        <v>0</v>
      </c>
      <c r="M17" s="10" t="e">
        <f t="shared" si="0"/>
        <v>#DIV/0!</v>
      </c>
    </row>
    <row r="18" spans="1:13" s="2" customFormat="1" ht="15.75" thickBot="1" x14ac:dyDescent="0.3">
      <c r="A18" s="17" t="s">
        <v>20</v>
      </c>
      <c r="B18" s="13"/>
      <c r="C18" s="5"/>
      <c r="D18" s="5">
        <f>SUM(D6:D17)</f>
        <v>57.197999999999993</v>
      </c>
      <c r="E18" s="9">
        <f>SUM(E6:E17)</f>
        <v>313497</v>
      </c>
      <c r="F18" s="10">
        <f t="shared" si="1"/>
        <v>5480.9084233714475</v>
      </c>
      <c r="G18" s="5" t="s">
        <v>20</v>
      </c>
      <c r="H18" s="5"/>
      <c r="I18" s="5"/>
      <c r="J18" s="5"/>
      <c r="K18" s="5">
        <f>SUM(K6:K17)</f>
        <v>50.415000000000006</v>
      </c>
      <c r="L18" s="9">
        <f>SUM(L6:L17)</f>
        <v>277364.15000000002</v>
      </c>
      <c r="M18" s="10">
        <f t="shared" si="0"/>
        <v>5501.619557671328</v>
      </c>
    </row>
    <row r="19" spans="1:13" x14ac:dyDescent="0.25">
      <c r="A19" s="14"/>
      <c r="B19" s="3"/>
      <c r="C19" s="3"/>
      <c r="D19" s="3"/>
      <c r="E19" s="8"/>
      <c r="F19" s="10"/>
      <c r="G19" s="3"/>
      <c r="H19" s="3"/>
      <c r="I19" s="3"/>
      <c r="J19" s="3"/>
      <c r="K19" s="3"/>
      <c r="L19" s="8"/>
    </row>
    <row r="20" spans="1:13" ht="15.75" x14ac:dyDescent="0.25">
      <c r="A20" t="s">
        <v>21</v>
      </c>
      <c r="B20" t="s">
        <v>22</v>
      </c>
      <c r="C20" s="11">
        <f>E18/D18</f>
        <v>5480.9084233714475</v>
      </c>
      <c r="G20" t="s">
        <v>21</v>
      </c>
      <c r="I20" t="s">
        <v>22</v>
      </c>
      <c r="J20" s="11">
        <f>L18/K18</f>
        <v>5501.619557671328</v>
      </c>
    </row>
    <row r="21" spans="1:13" x14ac:dyDescent="0.25">
      <c r="C21" s="71">
        <v>2012</v>
      </c>
      <c r="J21" s="71">
        <v>2012</v>
      </c>
    </row>
    <row r="22" spans="1:13" x14ac:dyDescent="0.25">
      <c r="A22" t="s">
        <v>64</v>
      </c>
      <c r="C22" s="18">
        <f>'2012'!E19</f>
        <v>43129.974762941361</v>
      </c>
      <c r="D22">
        <f>D18/3</f>
        <v>19.065999999999999</v>
      </c>
      <c r="E22" s="7">
        <f>E18/3</f>
        <v>104499</v>
      </c>
      <c r="J22" s="18">
        <f>'2012'!K19</f>
        <v>45543.394329041053</v>
      </c>
      <c r="K22">
        <f>K18/3</f>
        <v>16.805000000000003</v>
      </c>
      <c r="L22" s="7">
        <f>L18/3</f>
        <v>92454.716666666674</v>
      </c>
    </row>
    <row r="23" spans="1:13" ht="15.75" thickBot="1" x14ac:dyDescent="0.3"/>
    <row r="24" spans="1:13" x14ac:dyDescent="0.25">
      <c r="C24" s="68" t="s">
        <v>51</v>
      </c>
      <c r="D24" s="68" t="s">
        <v>52</v>
      </c>
      <c r="E24" s="68" t="s">
        <v>55</v>
      </c>
      <c r="F24" s="68" t="s">
        <v>53</v>
      </c>
    </row>
    <row r="25" spans="1:13" ht="15.75" thickBot="1" x14ac:dyDescent="0.3">
      <c r="C25" s="69" t="s">
        <v>3</v>
      </c>
      <c r="D25" s="69" t="s">
        <v>18</v>
      </c>
      <c r="E25" s="69" t="s">
        <v>24</v>
      </c>
      <c r="F25" s="69" t="s">
        <v>54</v>
      </c>
    </row>
    <row r="26" spans="1:13" x14ac:dyDescent="0.25">
      <c r="C26" t="s">
        <v>56</v>
      </c>
    </row>
    <row r="27" spans="1:13" x14ac:dyDescent="0.25">
      <c r="C27" t="s">
        <v>57</v>
      </c>
    </row>
    <row r="28" spans="1:13" x14ac:dyDescent="0.25">
      <c r="C28" t="s">
        <v>58</v>
      </c>
    </row>
    <row r="29" spans="1:13" x14ac:dyDescent="0.25">
      <c r="C29" t="s">
        <v>59</v>
      </c>
    </row>
    <row r="30" spans="1:13" x14ac:dyDescent="0.25">
      <c r="C30" t="s">
        <v>60</v>
      </c>
    </row>
  </sheetData>
  <pageMargins left="0.70866141732283472" right="0.70866141732283472" top="0.78740157480314965" bottom="0.78740157480314965" header="0.31496062992125984" footer="0.31496062992125984"/>
  <pageSetup paperSize="9" scale="8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workbookViewId="0">
      <selection activeCell="D15" sqref="D15"/>
    </sheetView>
  </sheetViews>
  <sheetFormatPr defaultRowHeight="15" x14ac:dyDescent="0.25"/>
  <cols>
    <col min="2" max="2" width="11" bestFit="1" customWidth="1"/>
    <col min="3" max="3" width="18.140625" bestFit="1" customWidth="1"/>
    <col min="5" max="5" width="10" style="1" bestFit="1" customWidth="1"/>
    <col min="8" max="8" width="11" bestFit="1" customWidth="1"/>
    <col min="9" max="9" width="18.140625" bestFit="1" customWidth="1"/>
    <col min="11" max="11" width="10" bestFit="1" customWidth="1"/>
  </cols>
  <sheetData>
    <row r="2" spans="1:11" x14ac:dyDescent="0.25">
      <c r="A2" t="s">
        <v>0</v>
      </c>
    </row>
    <row r="3" spans="1:11" x14ac:dyDescent="0.25">
      <c r="B3" t="s">
        <v>1</v>
      </c>
      <c r="H3" t="s">
        <v>1</v>
      </c>
      <c r="K3" s="1"/>
    </row>
    <row r="4" spans="1:11" x14ac:dyDescent="0.25">
      <c r="A4" s="3"/>
      <c r="B4" s="3" t="s">
        <v>2</v>
      </c>
      <c r="C4" s="3" t="s">
        <v>3</v>
      </c>
      <c r="D4" s="3" t="s">
        <v>16</v>
      </c>
      <c r="E4" s="4" t="s">
        <v>23</v>
      </c>
      <c r="F4" s="3"/>
      <c r="G4" s="3"/>
      <c r="H4" s="3" t="s">
        <v>2</v>
      </c>
      <c r="I4" s="3" t="s">
        <v>3</v>
      </c>
      <c r="J4" s="3" t="s">
        <v>16</v>
      </c>
      <c r="K4" s="4" t="s">
        <v>23</v>
      </c>
    </row>
    <row r="5" spans="1:11" x14ac:dyDescent="0.25">
      <c r="A5" s="3"/>
      <c r="B5" s="3">
        <v>6261008893</v>
      </c>
      <c r="C5" s="3" t="s">
        <v>17</v>
      </c>
      <c r="D5" s="3" t="s">
        <v>18</v>
      </c>
      <c r="E5" s="4" t="s">
        <v>24</v>
      </c>
      <c r="F5" s="3"/>
      <c r="G5" s="3"/>
      <c r="H5" s="3">
        <v>6261008891</v>
      </c>
      <c r="I5" s="3" t="s">
        <v>26</v>
      </c>
      <c r="J5" s="3" t="s">
        <v>18</v>
      </c>
      <c r="K5" s="4" t="s">
        <v>24</v>
      </c>
    </row>
    <row r="6" spans="1:11" x14ac:dyDescent="0.25">
      <c r="A6" s="3" t="s">
        <v>4</v>
      </c>
      <c r="B6" s="3"/>
      <c r="C6" s="3"/>
      <c r="D6" s="3">
        <v>9.7899999999999991</v>
      </c>
      <c r="E6" s="4">
        <f t="shared" ref="E6:E17" si="0">D6*cenaMWh</f>
        <v>51123.067188134148</v>
      </c>
      <c r="F6" s="3" t="s">
        <v>4</v>
      </c>
      <c r="G6" s="3"/>
      <c r="H6" s="3"/>
      <c r="I6" s="3"/>
      <c r="J6" s="3">
        <v>9.2249999999999996</v>
      </c>
      <c r="K6" s="4">
        <f t="shared" ref="K6:K17" si="1">J6*cenaMWh</f>
        <v>48172.655241117209</v>
      </c>
    </row>
    <row r="7" spans="1:11" x14ac:dyDescent="0.25">
      <c r="A7" s="3" t="s">
        <v>5</v>
      </c>
      <c r="B7" s="3"/>
      <c r="C7" s="3"/>
      <c r="D7" s="3">
        <v>9.7899999999999991</v>
      </c>
      <c r="E7" s="4">
        <f t="shared" si="0"/>
        <v>51123.067188134148</v>
      </c>
      <c r="F7" s="3" t="s">
        <v>5</v>
      </c>
      <c r="G7" s="3"/>
      <c r="H7" s="3"/>
      <c r="I7" s="3"/>
      <c r="J7" s="3">
        <v>9.2249999999999996</v>
      </c>
      <c r="K7" s="4">
        <f t="shared" si="1"/>
        <v>48172.655241117209</v>
      </c>
    </row>
    <row r="8" spans="1:11" x14ac:dyDescent="0.25">
      <c r="A8" s="3" t="s">
        <v>6</v>
      </c>
      <c r="B8" s="3"/>
      <c r="C8" s="3"/>
      <c r="D8" s="3">
        <v>0</v>
      </c>
      <c r="E8" s="4">
        <f t="shared" si="0"/>
        <v>0</v>
      </c>
      <c r="F8" s="3" t="s">
        <v>6</v>
      </c>
      <c r="G8" s="3"/>
      <c r="H8" s="3"/>
      <c r="I8" s="3"/>
      <c r="J8" s="3">
        <v>0</v>
      </c>
      <c r="K8" s="4">
        <f t="shared" si="1"/>
        <v>0</v>
      </c>
    </row>
    <row r="9" spans="1:11" x14ac:dyDescent="0.25">
      <c r="A9" s="3" t="s">
        <v>7</v>
      </c>
      <c r="B9" s="3"/>
      <c r="C9" s="3"/>
      <c r="D9" s="3">
        <v>0</v>
      </c>
      <c r="E9" s="4">
        <f t="shared" si="0"/>
        <v>0</v>
      </c>
      <c r="F9" s="3" t="s">
        <v>7</v>
      </c>
      <c r="G9" s="3"/>
      <c r="H9" s="3"/>
      <c r="I9" s="3"/>
      <c r="J9" s="3">
        <v>0</v>
      </c>
      <c r="K9" s="4">
        <f t="shared" si="1"/>
        <v>0</v>
      </c>
    </row>
    <row r="10" spans="1:11" x14ac:dyDescent="0.25">
      <c r="A10" s="3" t="s">
        <v>8</v>
      </c>
      <c r="B10" s="3"/>
      <c r="C10" s="3"/>
      <c r="D10" s="3">
        <v>0</v>
      </c>
      <c r="E10" s="4">
        <f t="shared" si="0"/>
        <v>0</v>
      </c>
      <c r="F10" s="3" t="s">
        <v>8</v>
      </c>
      <c r="G10" s="3"/>
      <c r="H10" s="3"/>
      <c r="I10" s="3"/>
      <c r="J10" s="3">
        <v>0</v>
      </c>
      <c r="K10" s="4">
        <f t="shared" si="1"/>
        <v>0</v>
      </c>
    </row>
    <row r="11" spans="1:11" x14ac:dyDescent="0.25">
      <c r="A11" s="3" t="s">
        <v>9</v>
      </c>
      <c r="B11" s="3"/>
      <c r="C11" s="3"/>
      <c r="D11" s="3">
        <v>0</v>
      </c>
      <c r="E11" s="4">
        <f t="shared" si="0"/>
        <v>0</v>
      </c>
      <c r="F11" s="3" t="s">
        <v>9</v>
      </c>
      <c r="G11" s="3"/>
      <c r="H11" s="3"/>
      <c r="I11" s="3"/>
      <c r="J11" s="3">
        <v>0</v>
      </c>
      <c r="K11" s="4">
        <f t="shared" si="1"/>
        <v>0</v>
      </c>
    </row>
    <row r="12" spans="1:11" x14ac:dyDescent="0.25">
      <c r="A12" s="3" t="s">
        <v>10</v>
      </c>
      <c r="B12" s="3"/>
      <c r="C12" s="3"/>
      <c r="D12" s="3">
        <v>0</v>
      </c>
      <c r="E12" s="4">
        <f t="shared" si="0"/>
        <v>0</v>
      </c>
      <c r="F12" s="3" t="s">
        <v>10</v>
      </c>
      <c r="G12" s="3"/>
      <c r="H12" s="3"/>
      <c r="I12" s="3"/>
      <c r="J12" s="3">
        <v>0</v>
      </c>
      <c r="K12" s="4">
        <f t="shared" si="1"/>
        <v>0</v>
      </c>
    </row>
    <row r="13" spans="1:11" x14ac:dyDescent="0.25">
      <c r="A13" s="3" t="s">
        <v>11</v>
      </c>
      <c r="B13" s="3"/>
      <c r="C13" s="3"/>
      <c r="D13" s="3">
        <v>0</v>
      </c>
      <c r="E13" s="4">
        <f t="shared" si="0"/>
        <v>0</v>
      </c>
      <c r="F13" s="3" t="s">
        <v>11</v>
      </c>
      <c r="G13" s="3"/>
      <c r="H13" s="3"/>
      <c r="I13" s="3"/>
      <c r="J13" s="3">
        <v>0</v>
      </c>
      <c r="K13" s="4">
        <f t="shared" si="1"/>
        <v>0</v>
      </c>
    </row>
    <row r="14" spans="1:11" x14ac:dyDescent="0.25">
      <c r="A14" s="3" t="s">
        <v>12</v>
      </c>
      <c r="B14" s="3"/>
      <c r="C14" s="3"/>
      <c r="D14" s="3">
        <v>0</v>
      </c>
      <c r="E14" s="4">
        <f t="shared" si="0"/>
        <v>0</v>
      </c>
      <c r="F14" s="3" t="s">
        <v>12</v>
      </c>
      <c r="G14" s="3"/>
      <c r="H14" s="3"/>
      <c r="I14" s="3"/>
      <c r="J14" s="3">
        <v>0</v>
      </c>
      <c r="K14" s="4">
        <f t="shared" si="1"/>
        <v>0</v>
      </c>
    </row>
    <row r="15" spans="1:11" x14ac:dyDescent="0.25">
      <c r="A15" s="3" t="s">
        <v>13</v>
      </c>
      <c r="B15" s="3"/>
      <c r="C15" s="3"/>
      <c r="D15" s="3">
        <v>60.338999999999999</v>
      </c>
      <c r="E15" s="4">
        <f t="shared" si="0"/>
        <v>315088.3300372652</v>
      </c>
      <c r="F15" s="3" t="s">
        <v>13</v>
      </c>
      <c r="G15" s="3"/>
      <c r="H15" s="3"/>
      <c r="I15" s="3"/>
      <c r="J15" s="3">
        <v>68.575999999999993</v>
      </c>
      <c r="K15" s="4">
        <f t="shared" si="1"/>
        <v>358101.68084713863</v>
      </c>
    </row>
    <row r="16" spans="1:11" x14ac:dyDescent="0.25">
      <c r="A16" s="3" t="s">
        <v>14</v>
      </c>
      <c r="B16" s="3"/>
      <c r="C16" s="3"/>
      <c r="D16" s="3">
        <v>10.318</v>
      </c>
      <c r="E16" s="4">
        <f t="shared" si="0"/>
        <v>53880.266317381829</v>
      </c>
      <c r="F16" s="3" t="s">
        <v>14</v>
      </c>
      <c r="G16" s="3"/>
      <c r="H16" s="3"/>
      <c r="I16" s="3"/>
      <c r="J16" s="3">
        <v>9.93</v>
      </c>
      <c r="K16" s="4">
        <f t="shared" si="1"/>
        <v>51854.142714828609</v>
      </c>
    </row>
    <row r="17" spans="1:11" x14ac:dyDescent="0.25">
      <c r="A17" s="3" t="s">
        <v>15</v>
      </c>
      <c r="B17" s="3"/>
      <c r="C17" s="3"/>
      <c r="D17" s="3">
        <v>8.875</v>
      </c>
      <c r="E17" s="4">
        <f t="shared" si="0"/>
        <v>46344.966424381062</v>
      </c>
      <c r="F17" s="3" t="s">
        <v>15</v>
      </c>
      <c r="G17" s="3"/>
      <c r="H17" s="3"/>
      <c r="I17" s="3"/>
      <c r="J17" s="3">
        <v>7.702</v>
      </c>
      <c r="K17" s="4">
        <f t="shared" si="1"/>
        <v>40219.597904291033</v>
      </c>
    </row>
    <row r="18" spans="1:11" s="2" customFormat="1" x14ac:dyDescent="0.25">
      <c r="A18" s="5" t="s">
        <v>20</v>
      </c>
      <c r="B18" s="5"/>
      <c r="C18" s="5"/>
      <c r="D18" s="5">
        <f>SUM(D6:D17)</f>
        <v>99.111999999999995</v>
      </c>
      <c r="E18" s="6">
        <f>SUM(E6:E17)</f>
        <v>517559.6971552964</v>
      </c>
      <c r="F18" s="5" t="s">
        <v>20</v>
      </c>
      <c r="G18" s="5"/>
      <c r="H18" s="5"/>
      <c r="I18" s="5"/>
      <c r="J18" s="5">
        <f>SUM(J6:J17)</f>
        <v>104.65799999999999</v>
      </c>
      <c r="K18" s="6">
        <f>SUM(K6:K17)</f>
        <v>546520.7319484927</v>
      </c>
    </row>
    <row r="19" spans="1:11" x14ac:dyDescent="0.25">
      <c r="A19" s="3" t="s">
        <v>19</v>
      </c>
      <c r="B19" s="3"/>
      <c r="C19" s="3"/>
      <c r="D19" s="3">
        <f>D18/12</f>
        <v>8.2593333333333323</v>
      </c>
      <c r="E19" s="4">
        <f>D19*cenaMWh</f>
        <v>43129.974762941361</v>
      </c>
      <c r="F19" s="3" t="s">
        <v>19</v>
      </c>
      <c r="G19" s="3"/>
      <c r="H19" s="3"/>
      <c r="I19" s="3"/>
      <c r="J19" s="3">
        <f>J18/12</f>
        <v>8.7214999999999989</v>
      </c>
      <c r="K19" s="4">
        <f>J19*cenaMWh</f>
        <v>45543.394329041053</v>
      </c>
    </row>
    <row r="20" spans="1:11" x14ac:dyDescent="0.25">
      <c r="A20" t="s">
        <v>21</v>
      </c>
      <c r="B20" t="s">
        <v>22</v>
      </c>
      <c r="C20" s="1">
        <f>566124/108.412</f>
        <v>5221.9680478175842</v>
      </c>
      <c r="F20" t="s">
        <v>21</v>
      </c>
      <c r="H20" t="s">
        <v>22</v>
      </c>
      <c r="I20" s="1">
        <f>546520.73/104.658</f>
        <v>5221.9680291998702</v>
      </c>
      <c r="K20" s="1"/>
    </row>
    <row r="22" spans="1:11" x14ac:dyDescent="0.25">
      <c r="A22" t="s">
        <v>25</v>
      </c>
      <c r="D22" t="s">
        <v>25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4"/>
  <sheetViews>
    <sheetView workbookViewId="0">
      <selection activeCell="O15" sqref="O15"/>
    </sheetView>
  </sheetViews>
  <sheetFormatPr defaultRowHeight="15" x14ac:dyDescent="0.25"/>
  <cols>
    <col min="2" max="2" width="19.140625" customWidth="1"/>
    <col min="3" max="3" width="16.42578125" bestFit="1" customWidth="1"/>
    <col min="4" max="4" width="15.85546875" bestFit="1" customWidth="1"/>
    <col min="5" max="5" width="9.42578125" bestFit="1" customWidth="1"/>
    <col min="7" max="7" width="12.5703125" customWidth="1"/>
    <col min="9" max="9" width="9.28515625" bestFit="1" customWidth="1"/>
  </cols>
  <sheetData>
    <row r="2" spans="2:9" ht="18" x14ac:dyDescent="0.25">
      <c r="B2" s="19" t="s">
        <v>29</v>
      </c>
    </row>
    <row r="3" spans="2:9" ht="15.75" thickBot="1" x14ac:dyDescent="0.3">
      <c r="B3" t="s">
        <v>30</v>
      </c>
      <c r="I3">
        <v>2013</v>
      </c>
    </row>
    <row r="4" spans="2:9" ht="16.5" thickBot="1" x14ac:dyDescent="0.3">
      <c r="B4" s="20" t="s">
        <v>31</v>
      </c>
      <c r="C4" s="21" t="s">
        <v>32</v>
      </c>
      <c r="D4" s="22" t="s">
        <v>32</v>
      </c>
      <c r="E4" s="23" t="s">
        <v>33</v>
      </c>
      <c r="G4" s="24" t="s">
        <v>34</v>
      </c>
      <c r="I4" s="25" t="s">
        <v>34</v>
      </c>
    </row>
    <row r="5" spans="2:9" ht="16.5" thickBot="1" x14ac:dyDescent="0.3">
      <c r="B5" s="26"/>
      <c r="C5" s="27">
        <v>2012</v>
      </c>
      <c r="D5" s="28">
        <v>2013</v>
      </c>
      <c r="E5" s="29"/>
      <c r="G5" s="30" t="s">
        <v>35</v>
      </c>
      <c r="I5" s="31" t="s">
        <v>36</v>
      </c>
    </row>
    <row r="6" spans="2:9" s="32" customFormat="1" ht="16.5" thickBot="1" x14ac:dyDescent="0.3">
      <c r="C6" s="33" t="s">
        <v>27</v>
      </c>
      <c r="D6" s="34" t="s">
        <v>27</v>
      </c>
      <c r="E6" s="35"/>
      <c r="G6" s="36" t="s">
        <v>37</v>
      </c>
      <c r="I6" s="37" t="s">
        <v>38</v>
      </c>
    </row>
    <row r="7" spans="2:9" ht="16.5" thickBot="1" x14ac:dyDescent="0.3">
      <c r="B7" s="38"/>
      <c r="C7" s="38"/>
      <c r="D7" s="38"/>
      <c r="E7" s="38"/>
    </row>
    <row r="8" spans="2:9" ht="15.75" x14ac:dyDescent="0.25">
      <c r="B8" s="39" t="s">
        <v>39</v>
      </c>
      <c r="C8" s="40">
        <v>2204.4499999999998</v>
      </c>
      <c r="D8" s="40">
        <v>2232.69</v>
      </c>
      <c r="E8" s="41">
        <f t="shared" ref="E8:E13" si="0">D8-C8</f>
        <v>28.240000000000236</v>
      </c>
      <c r="F8" s="42"/>
      <c r="G8" s="43">
        <f>D8/C8*100-100</f>
        <v>1.2810451586563687</v>
      </c>
      <c r="I8" s="44">
        <f t="shared" ref="I8:I13" si="1">D8/celkem*100</f>
        <v>49.73979334958139</v>
      </c>
    </row>
    <row r="9" spans="2:9" ht="15.75" x14ac:dyDescent="0.25">
      <c r="B9" s="72" t="s">
        <v>40</v>
      </c>
      <c r="C9" s="73">
        <v>144</v>
      </c>
      <c r="D9" s="73">
        <v>132.19</v>
      </c>
      <c r="E9" s="74">
        <f t="shared" si="0"/>
        <v>-11.810000000000002</v>
      </c>
      <c r="F9" s="42"/>
      <c r="G9" s="48">
        <f>D9/C9*100-100</f>
        <v>-8.2013888888888999</v>
      </c>
      <c r="I9" s="49">
        <f t="shared" si="1"/>
        <v>2.9449244108591714</v>
      </c>
    </row>
    <row r="10" spans="2:9" ht="15.75" x14ac:dyDescent="0.25">
      <c r="B10" s="45" t="s">
        <v>41</v>
      </c>
      <c r="C10" s="46">
        <v>6.75</v>
      </c>
      <c r="D10" s="46">
        <v>7.56</v>
      </c>
      <c r="E10" s="47">
        <f t="shared" si="0"/>
        <v>0.80999999999999961</v>
      </c>
      <c r="F10" s="42"/>
      <c r="G10" s="50">
        <f>D10/C10*100-100</f>
        <v>11.999999999999986</v>
      </c>
      <c r="I10" s="49">
        <f t="shared" si="1"/>
        <v>0.1684214278394382</v>
      </c>
    </row>
    <row r="11" spans="2:9" ht="15.75" x14ac:dyDescent="0.25">
      <c r="B11" s="45" t="s">
        <v>42</v>
      </c>
      <c r="C11" s="46">
        <v>419.22</v>
      </c>
      <c r="D11" s="46">
        <v>583</v>
      </c>
      <c r="E11" s="47">
        <f t="shared" si="0"/>
        <v>163.77999999999997</v>
      </c>
      <c r="F11" s="42"/>
      <c r="G11" s="50">
        <f>D11/C11*100-100</f>
        <v>39.067792567148501</v>
      </c>
      <c r="I11" s="49">
        <f t="shared" si="1"/>
        <v>12.988054554284719</v>
      </c>
    </row>
    <row r="12" spans="2:9" ht="15.75" x14ac:dyDescent="0.25">
      <c r="B12" s="45" t="s">
        <v>43</v>
      </c>
      <c r="C12" s="46">
        <v>1505</v>
      </c>
      <c r="D12" s="46">
        <v>1505</v>
      </c>
      <c r="E12" s="47">
        <f t="shared" si="0"/>
        <v>0</v>
      </c>
      <c r="F12" s="42"/>
      <c r="G12" s="50">
        <f>D12/C12*100-100</f>
        <v>0</v>
      </c>
      <c r="I12" s="49">
        <f t="shared" si="1"/>
        <v>33.528339801369647</v>
      </c>
    </row>
    <row r="13" spans="2:9" ht="16.5" thickBot="1" x14ac:dyDescent="0.3">
      <c r="B13" s="52" t="s">
        <v>44</v>
      </c>
      <c r="C13" s="53">
        <v>28.3</v>
      </c>
      <c r="D13" s="53">
        <v>28.3</v>
      </c>
      <c r="E13" s="54">
        <f t="shared" si="0"/>
        <v>0</v>
      </c>
      <c r="F13" s="42"/>
      <c r="G13" s="55">
        <f>D12/C12*100-100</f>
        <v>0</v>
      </c>
      <c r="I13" s="56">
        <f t="shared" si="1"/>
        <v>0.63046645606562191</v>
      </c>
    </row>
    <row r="14" spans="2:9" ht="16.5" thickBot="1" x14ac:dyDescent="0.3">
      <c r="B14" s="38"/>
      <c r="D14" s="57"/>
      <c r="E14" s="57"/>
      <c r="F14" s="42"/>
    </row>
    <row r="15" spans="2:9" ht="16.5" thickBot="1" x14ac:dyDescent="0.3">
      <c r="B15" s="58" t="s">
        <v>20</v>
      </c>
      <c r="C15" s="59">
        <f>SUM(C8:C13)</f>
        <v>4307.72</v>
      </c>
      <c r="D15" s="59">
        <f>SUM(D8:D13)</f>
        <v>4488.7400000000007</v>
      </c>
      <c r="E15" s="60">
        <f>SUM(E8:E13)</f>
        <v>181.02000000000021</v>
      </c>
      <c r="F15" s="42"/>
      <c r="G15" s="61">
        <f>D15/C15*100-100</f>
        <v>4.2022229857093834</v>
      </c>
      <c r="H15" s="62"/>
    </row>
    <row r="16" spans="2:9" x14ac:dyDescent="0.25">
      <c r="B16" s="63" t="s">
        <v>45</v>
      </c>
      <c r="C16" s="63">
        <f>C15/1000</f>
        <v>4.3077200000000007</v>
      </c>
      <c r="D16" s="63">
        <f>D15/1000</f>
        <v>4.4887400000000008</v>
      </c>
      <c r="E16" s="64">
        <f>D16-C16</f>
        <v>0.18102000000000018</v>
      </c>
      <c r="I16" s="70">
        <f>SUM(I8:I15)</f>
        <v>100</v>
      </c>
    </row>
    <row r="17" spans="1:5" ht="15.75" x14ac:dyDescent="0.25">
      <c r="B17" s="38" t="s">
        <v>46</v>
      </c>
      <c r="C17" s="57">
        <v>0.2</v>
      </c>
      <c r="D17" s="57">
        <v>0.21</v>
      </c>
      <c r="E17" s="64">
        <f>D17-C17</f>
        <v>9.9999999999999811E-3</v>
      </c>
    </row>
    <row r="18" spans="1:5" ht="15.75" x14ac:dyDescent="0.25">
      <c r="B18" s="65" t="s">
        <v>47</v>
      </c>
      <c r="C18" s="66">
        <f>C15*1.2</f>
        <v>5169.2640000000001</v>
      </c>
      <c r="D18" s="66">
        <f>D15*1.21</f>
        <v>5431.3754000000008</v>
      </c>
      <c r="E18" s="64">
        <f>D18-C18</f>
        <v>262.11140000000069</v>
      </c>
    </row>
    <row r="19" spans="1:5" ht="15.75" x14ac:dyDescent="0.25">
      <c r="B19" s="38"/>
      <c r="C19" s="57"/>
      <c r="D19" s="57"/>
      <c r="E19" s="57"/>
    </row>
    <row r="20" spans="1:5" ht="15.75" x14ac:dyDescent="0.25">
      <c r="B20" s="67" t="s">
        <v>48</v>
      </c>
      <c r="C20" s="66">
        <v>390</v>
      </c>
      <c r="D20" s="66">
        <v>390</v>
      </c>
      <c r="E20" s="38"/>
    </row>
    <row r="21" spans="1:5" ht="15.75" x14ac:dyDescent="0.25">
      <c r="B21" s="38"/>
      <c r="C21" s="38"/>
      <c r="D21" s="38"/>
      <c r="E21" s="38"/>
    </row>
    <row r="22" spans="1:5" ht="15.75" x14ac:dyDescent="0.25">
      <c r="A22" t="s">
        <v>49</v>
      </c>
      <c r="B22" s="38"/>
      <c r="C22" s="38"/>
      <c r="D22" s="38"/>
      <c r="E22" s="38"/>
    </row>
    <row r="23" spans="1:5" ht="15.75" x14ac:dyDescent="0.25">
      <c r="B23" s="38"/>
      <c r="C23" s="38"/>
      <c r="D23" s="38"/>
      <c r="E23" s="38"/>
    </row>
    <row r="24" spans="1:5" ht="15.75" x14ac:dyDescent="0.25">
      <c r="B24" s="38"/>
      <c r="C24" s="38"/>
      <c r="D24" s="38"/>
      <c r="E24" s="38"/>
    </row>
  </sheetData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I24"/>
  <sheetViews>
    <sheetView workbookViewId="0">
      <selection activeCell="J19" sqref="J19"/>
    </sheetView>
  </sheetViews>
  <sheetFormatPr defaultRowHeight="15" x14ac:dyDescent="0.25"/>
  <cols>
    <col min="2" max="2" width="19.140625" customWidth="1"/>
    <col min="3" max="3" width="16.42578125" bestFit="1" customWidth="1"/>
    <col min="4" max="4" width="15.85546875" bestFit="1" customWidth="1"/>
    <col min="5" max="5" width="9.42578125" bestFit="1" customWidth="1"/>
    <col min="7" max="7" width="12.5703125" customWidth="1"/>
    <col min="9" max="9" width="9.28515625" bestFit="1" customWidth="1"/>
  </cols>
  <sheetData>
    <row r="2" spans="2:9" ht="18" x14ac:dyDescent="0.25">
      <c r="B2" s="19" t="s">
        <v>29</v>
      </c>
    </row>
    <row r="3" spans="2:9" ht="15.75" thickBot="1" x14ac:dyDescent="0.3">
      <c r="B3" t="s">
        <v>50</v>
      </c>
      <c r="I3">
        <v>2013</v>
      </c>
    </row>
    <row r="4" spans="2:9" ht="16.5" thickBot="1" x14ac:dyDescent="0.3">
      <c r="B4" s="20" t="s">
        <v>31</v>
      </c>
      <c r="C4" s="21" t="s">
        <v>32</v>
      </c>
      <c r="D4" s="22" t="s">
        <v>32</v>
      </c>
      <c r="E4" s="23" t="s">
        <v>33</v>
      </c>
      <c r="G4" s="24" t="s">
        <v>34</v>
      </c>
      <c r="I4" s="25" t="s">
        <v>34</v>
      </c>
    </row>
    <row r="5" spans="2:9" ht="16.5" thickBot="1" x14ac:dyDescent="0.3">
      <c r="B5" s="26"/>
      <c r="C5" s="27">
        <v>2012</v>
      </c>
      <c r="D5" s="28">
        <v>2013</v>
      </c>
      <c r="E5" s="29"/>
      <c r="G5" s="30" t="s">
        <v>35</v>
      </c>
      <c r="I5" s="31" t="s">
        <v>36</v>
      </c>
    </row>
    <row r="6" spans="2:9" s="32" customFormat="1" ht="16.5" thickBot="1" x14ac:dyDescent="0.3">
      <c r="C6" s="33" t="s">
        <v>27</v>
      </c>
      <c r="D6" s="34" t="s">
        <v>27</v>
      </c>
      <c r="E6" s="35"/>
      <c r="G6" s="36" t="s">
        <v>37</v>
      </c>
      <c r="I6" s="37" t="s">
        <v>38</v>
      </c>
    </row>
    <row r="7" spans="2:9" ht="16.5" thickBot="1" x14ac:dyDescent="0.3">
      <c r="B7" s="38"/>
      <c r="C7" s="38"/>
      <c r="D7" s="38"/>
      <c r="E7" s="38"/>
    </row>
    <row r="8" spans="2:9" ht="15.75" x14ac:dyDescent="0.25">
      <c r="B8" s="39" t="s">
        <v>39</v>
      </c>
      <c r="C8" s="40">
        <v>2204.4499999999998</v>
      </c>
      <c r="D8" s="40">
        <v>2232</v>
      </c>
      <c r="E8" s="41">
        <f t="shared" ref="E8:E13" si="0">D8-C8</f>
        <v>27.550000000000182</v>
      </c>
      <c r="F8" s="42"/>
      <c r="G8" s="43">
        <f>D8/C8*100-100</f>
        <v>1.2497448343124233</v>
      </c>
      <c r="I8" s="44">
        <f>D8/celkem*100</f>
        <v>49.724421552596041</v>
      </c>
    </row>
    <row r="9" spans="2:9" ht="15.75" x14ac:dyDescent="0.25">
      <c r="B9" s="45" t="s">
        <v>40</v>
      </c>
      <c r="C9" s="46">
        <v>144</v>
      </c>
      <c r="D9" s="46">
        <v>132.19</v>
      </c>
      <c r="E9" s="47">
        <f t="shared" si="0"/>
        <v>-11.810000000000002</v>
      </c>
      <c r="F9" s="42"/>
      <c r="G9" s="48">
        <f>D9/C9*100-100</f>
        <v>-8.2013888888888999</v>
      </c>
      <c r="I9" s="49">
        <f>D9/celkem*100</f>
        <v>2.9449244108591714</v>
      </c>
    </row>
    <row r="10" spans="2:9" ht="15.75" x14ac:dyDescent="0.25">
      <c r="B10" s="45" t="s">
        <v>41</v>
      </c>
      <c r="C10" s="46">
        <v>6.75</v>
      </c>
      <c r="D10" s="46">
        <v>7.56</v>
      </c>
      <c r="E10" s="47">
        <f t="shared" si="0"/>
        <v>0.80999999999999961</v>
      </c>
      <c r="F10" s="42"/>
      <c r="G10" s="50">
        <f>D10/C10*100-100</f>
        <v>11.999999999999986</v>
      </c>
      <c r="I10" s="49">
        <f>D10/celkem*100</f>
        <v>0.1684214278394382</v>
      </c>
    </row>
    <row r="11" spans="2:9" ht="15.75" x14ac:dyDescent="0.25">
      <c r="B11" s="45" t="s">
        <v>42</v>
      </c>
      <c r="C11" s="46">
        <v>419.22</v>
      </c>
      <c r="D11" s="46">
        <v>583</v>
      </c>
      <c r="E11" s="47">
        <f t="shared" si="0"/>
        <v>163.77999999999997</v>
      </c>
      <c r="F11" s="42"/>
      <c r="G11" s="50">
        <f>D11/C11*100-100</f>
        <v>39.067792567148501</v>
      </c>
      <c r="I11" s="49">
        <f>D11/celkem*100</f>
        <v>12.988054554284719</v>
      </c>
    </row>
    <row r="12" spans="2:9" ht="15.75" x14ac:dyDescent="0.25">
      <c r="B12" s="45" t="s">
        <v>43</v>
      </c>
      <c r="C12" s="46">
        <v>1505</v>
      </c>
      <c r="D12" s="46">
        <v>1505</v>
      </c>
      <c r="E12" s="47">
        <f t="shared" si="0"/>
        <v>0</v>
      </c>
      <c r="F12" s="42"/>
      <c r="G12" s="50">
        <f>D12/C12*100-100</f>
        <v>0</v>
      </c>
      <c r="I12" s="51"/>
    </row>
    <row r="13" spans="2:9" ht="16.5" thickBot="1" x14ac:dyDescent="0.3">
      <c r="B13" s="52" t="s">
        <v>44</v>
      </c>
      <c r="C13" s="53">
        <v>28.3</v>
      </c>
      <c r="D13" s="53">
        <v>28.3</v>
      </c>
      <c r="E13" s="54">
        <f t="shared" si="0"/>
        <v>0</v>
      </c>
      <c r="F13" s="42"/>
      <c r="G13" s="55">
        <f>D12/C12*100-100</f>
        <v>0</v>
      </c>
      <c r="I13" s="56">
        <f>D12/celkem*100</f>
        <v>33.528339801369647</v>
      </c>
    </row>
    <row r="14" spans="2:9" ht="16.5" thickBot="1" x14ac:dyDescent="0.3">
      <c r="B14" s="38"/>
      <c r="D14" s="57"/>
      <c r="E14" s="57"/>
      <c r="F14" s="42"/>
    </row>
    <row r="15" spans="2:9" ht="16.5" thickBot="1" x14ac:dyDescent="0.3">
      <c r="B15" s="58" t="s">
        <v>20</v>
      </c>
      <c r="C15" s="59">
        <f>SUM(C8:C13)</f>
        <v>4307.72</v>
      </c>
      <c r="D15" s="59">
        <f>SUM(D8:D13)</f>
        <v>4488.05</v>
      </c>
      <c r="E15" s="60">
        <f>SUM(E8:E13)</f>
        <v>180.33000000000015</v>
      </c>
      <c r="F15" s="42"/>
      <c r="G15" s="61">
        <f>D15/C15*100-100</f>
        <v>4.1862052315377838</v>
      </c>
      <c r="H15" s="62"/>
    </row>
    <row r="16" spans="2:9" x14ac:dyDescent="0.25">
      <c r="B16" s="63" t="s">
        <v>45</v>
      </c>
      <c r="C16" s="63">
        <f>C15/1000</f>
        <v>4.3077200000000007</v>
      </c>
      <c r="D16" s="63">
        <f>D15/1000</f>
        <v>4.4880500000000003</v>
      </c>
      <c r="E16" s="64">
        <f>D16-C16</f>
        <v>0.18032999999999966</v>
      </c>
    </row>
    <row r="17" spans="1:5" ht="15.75" x14ac:dyDescent="0.25">
      <c r="B17" s="38" t="s">
        <v>46</v>
      </c>
      <c r="C17" s="57">
        <v>0.2</v>
      </c>
      <c r="D17" s="57">
        <v>0.21</v>
      </c>
      <c r="E17" s="64">
        <f>D17-C17</f>
        <v>9.9999999999999811E-3</v>
      </c>
    </row>
    <row r="18" spans="1:5" ht="15.75" x14ac:dyDescent="0.25">
      <c r="B18" s="65" t="s">
        <v>47</v>
      </c>
      <c r="C18" s="66">
        <f>C15*1.2</f>
        <v>5169.2640000000001</v>
      </c>
      <c r="D18" s="66">
        <f>D15*1.21</f>
        <v>5430.5405000000001</v>
      </c>
      <c r="E18" s="64">
        <f>D18-C18</f>
        <v>261.27649999999994</v>
      </c>
    </row>
    <row r="19" spans="1:5" ht="15.75" x14ac:dyDescent="0.25">
      <c r="B19" s="38"/>
      <c r="C19" s="57"/>
      <c r="D19" s="57"/>
      <c r="E19" s="57"/>
    </row>
    <row r="20" spans="1:5" ht="15.75" x14ac:dyDescent="0.25">
      <c r="B20" s="67" t="s">
        <v>48</v>
      </c>
      <c r="C20" s="66">
        <v>488</v>
      </c>
      <c r="D20" s="66">
        <v>488</v>
      </c>
      <c r="E20" s="38"/>
    </row>
    <row r="21" spans="1:5" ht="15.75" x14ac:dyDescent="0.25">
      <c r="B21" s="38"/>
      <c r="C21" s="38"/>
      <c r="D21" s="38"/>
      <c r="E21" s="38"/>
    </row>
    <row r="22" spans="1:5" ht="15.75" x14ac:dyDescent="0.25">
      <c r="A22" t="s">
        <v>49</v>
      </c>
      <c r="B22" s="38"/>
      <c r="C22" s="38"/>
      <c r="D22" s="38"/>
      <c r="E22" s="38"/>
    </row>
    <row r="23" spans="1:5" ht="15.75" x14ac:dyDescent="0.25">
      <c r="B23" s="38"/>
      <c r="C23" s="38"/>
      <c r="D23" s="38"/>
      <c r="E23" s="38"/>
    </row>
    <row r="24" spans="1:5" ht="15.75" x14ac:dyDescent="0.25">
      <c r="B24" s="38"/>
      <c r="C24" s="38"/>
      <c r="D24" s="38"/>
      <c r="E24" s="38"/>
    </row>
  </sheetData>
  <pageMargins left="0.7" right="0.7" top="0.78740157499999996" bottom="0.78740157499999996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23"/>
  <sheetViews>
    <sheetView tabSelected="1" zoomScaleNormal="100" workbookViewId="0">
      <pane xSplit="1" ySplit="6" topLeftCell="X7" activePane="bottomRight" state="frozen"/>
      <selection pane="topRight" activeCell="B1" sqref="B1"/>
      <selection pane="bottomLeft" activeCell="A7" sqref="A7"/>
      <selection pane="bottomRight" activeCell="AK26" sqref="AK26"/>
    </sheetView>
  </sheetViews>
  <sheetFormatPr defaultColWidth="6" defaultRowHeight="15" x14ac:dyDescent="0.25"/>
  <cols>
    <col min="1" max="1" width="36.5703125" style="76" bestFit="1" customWidth="1"/>
    <col min="2" max="2" width="9" style="76" customWidth="1"/>
    <col min="3" max="3" width="10.85546875" style="76" bestFit="1" customWidth="1"/>
    <col min="4" max="4" width="15.7109375" style="76" bestFit="1" customWidth="1"/>
    <col min="5" max="5" width="5" style="76" customWidth="1"/>
    <col min="6" max="6" width="3.85546875" style="76" customWidth="1"/>
    <col min="7" max="7" width="9.5703125" style="76" bestFit="1" customWidth="1"/>
    <col min="8" max="8" width="6" style="76" customWidth="1"/>
    <col min="9" max="9" width="14.7109375" style="76" customWidth="1"/>
    <col min="10" max="10" width="13.42578125" style="76" customWidth="1"/>
    <col min="11" max="11" width="9.28515625" style="76" customWidth="1"/>
    <col min="12" max="12" width="10.85546875" style="76" bestFit="1" customWidth="1"/>
    <col min="13" max="13" width="23.42578125" style="76" customWidth="1"/>
    <col min="14" max="14" width="16.5703125" style="76" customWidth="1"/>
    <col min="15" max="15" width="8.42578125" style="76" customWidth="1"/>
    <col min="16" max="16" width="20.7109375" style="76" customWidth="1"/>
    <col min="17" max="17" width="9.5703125" style="76" bestFit="1" customWidth="1"/>
    <col min="18" max="18" width="6" style="76" customWidth="1"/>
    <col min="19" max="19" width="21.140625" style="76" bestFit="1" customWidth="1"/>
    <col min="20" max="20" width="19.28515625" style="76" bestFit="1" customWidth="1"/>
    <col min="21" max="21" width="12" style="76" customWidth="1"/>
    <col min="22" max="22" width="33.42578125" style="76" customWidth="1"/>
    <col min="23" max="23" width="19.28515625" style="76" bestFit="1" customWidth="1"/>
    <col min="24" max="24" width="9.5703125" style="76" bestFit="1" customWidth="1"/>
    <col min="25" max="25" width="6.42578125" style="76" customWidth="1"/>
    <col min="26" max="26" width="8.42578125" style="76" customWidth="1"/>
    <col min="27" max="27" width="11" style="76" bestFit="1" customWidth="1"/>
    <col min="28" max="28" width="11" style="76" customWidth="1"/>
    <col min="29" max="29" width="10.85546875" style="76" bestFit="1" customWidth="1"/>
    <col min="30" max="30" width="24.28515625" style="76" customWidth="1"/>
    <col min="31" max="31" width="18.5703125" style="76" bestFit="1" customWidth="1"/>
    <col min="32" max="32" width="13.28515625" style="76" bestFit="1" customWidth="1"/>
    <col min="33" max="33" width="17.5703125" style="76" customWidth="1"/>
    <col min="34" max="34" width="15.7109375" style="76" customWidth="1"/>
    <col min="35" max="35" width="9.7109375" style="76" customWidth="1"/>
    <col min="36" max="36" width="14.42578125" style="76" customWidth="1"/>
    <col min="37" max="37" width="15.5703125" style="76" customWidth="1"/>
    <col min="38" max="38" width="12.28515625" style="76" customWidth="1"/>
    <col min="39" max="39" width="20" style="76" customWidth="1"/>
    <col min="40" max="206" width="9.140625" style="76" customWidth="1"/>
    <col min="207" max="207" width="36.5703125" style="76" bestFit="1" customWidth="1"/>
    <col min="208" max="208" width="9" style="76" customWidth="1"/>
    <col min="209" max="209" width="10.85546875" style="76" bestFit="1" customWidth="1"/>
    <col min="210" max="210" width="15.7109375" style="76" bestFit="1" customWidth="1"/>
    <col min="211" max="211" width="5" style="76" customWidth="1"/>
    <col min="212" max="212" width="3.85546875" style="76" customWidth="1"/>
    <col min="213" max="213" width="9.5703125" style="76" bestFit="1" customWidth="1"/>
    <col min="214" max="214" width="6" style="76" customWidth="1"/>
    <col min="215" max="215" width="11.5703125" style="76" bestFit="1" customWidth="1"/>
    <col min="216" max="216" width="13.42578125" style="76" bestFit="1" customWidth="1"/>
    <col min="217" max="217" width="8" style="76" customWidth="1"/>
    <col min="218" max="218" width="10.85546875" style="76" bestFit="1" customWidth="1"/>
    <col min="219" max="219" width="27.42578125" style="76" bestFit="1" customWidth="1"/>
    <col min="220" max="220" width="16.5703125" style="76" bestFit="1" customWidth="1"/>
    <col min="221" max="221" width="8.42578125" style="76" customWidth="1"/>
    <col min="222" max="222" width="4" style="76" customWidth="1"/>
    <col min="223" max="223" width="9.5703125" style="76" bestFit="1" customWidth="1"/>
    <col min="224" max="16384" width="6" style="76"/>
  </cols>
  <sheetData>
    <row r="2" spans="1:39" ht="18" customHeight="1" x14ac:dyDescent="0.25">
      <c r="A2" s="97" t="s">
        <v>202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79"/>
      <c r="O2" s="77"/>
      <c r="P2" s="77"/>
      <c r="Q2" s="77"/>
      <c r="R2" s="77"/>
    </row>
    <row r="4" spans="1:39" ht="15" customHeight="1" x14ac:dyDescent="0.25">
      <c r="A4" s="96" t="s">
        <v>65</v>
      </c>
      <c r="B4" s="96"/>
      <c r="C4" s="96"/>
      <c r="D4" s="96"/>
      <c r="E4" s="96"/>
      <c r="F4" s="96"/>
      <c r="G4" s="96"/>
      <c r="H4" s="96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</row>
    <row r="5" spans="1:39" ht="15" customHeight="1" x14ac:dyDescent="0.25">
      <c r="A5" s="95" t="s">
        <v>66</v>
      </c>
      <c r="B5" s="95"/>
      <c r="C5" s="95"/>
      <c r="D5" s="95"/>
      <c r="E5" s="95"/>
      <c r="F5" s="95"/>
      <c r="G5" s="95"/>
      <c r="H5" s="95"/>
      <c r="I5" s="95" t="s">
        <v>67</v>
      </c>
      <c r="J5" s="95"/>
      <c r="K5" s="95"/>
      <c r="L5" s="95"/>
      <c r="M5" s="95"/>
      <c r="N5" s="95" t="s">
        <v>1</v>
      </c>
      <c r="O5" s="95"/>
      <c r="P5" s="95"/>
      <c r="Q5" s="95"/>
      <c r="R5" s="95"/>
      <c r="S5" s="95"/>
      <c r="T5" s="95"/>
      <c r="U5" s="95"/>
      <c r="V5" s="95" t="s">
        <v>68</v>
      </c>
      <c r="W5" s="95"/>
      <c r="X5" s="95"/>
      <c r="Y5" s="95"/>
      <c r="Z5" s="95" t="s">
        <v>69</v>
      </c>
      <c r="AA5" s="95"/>
      <c r="AB5" s="95"/>
      <c r="AC5" s="95"/>
      <c r="AD5" s="95"/>
      <c r="AE5" s="95" t="s">
        <v>70</v>
      </c>
      <c r="AF5" s="95"/>
      <c r="AG5" s="95"/>
      <c r="AH5" s="95"/>
      <c r="AI5" s="95"/>
      <c r="AJ5" s="95"/>
      <c r="AK5" s="95"/>
      <c r="AL5" s="82"/>
      <c r="AM5" s="82" t="s">
        <v>163</v>
      </c>
    </row>
    <row r="6" spans="1:39" ht="38.25" x14ac:dyDescent="0.25">
      <c r="A6" s="84" t="s">
        <v>71</v>
      </c>
      <c r="B6" s="84" t="s">
        <v>72</v>
      </c>
      <c r="C6" s="84" t="s">
        <v>73</v>
      </c>
      <c r="D6" s="84" t="s">
        <v>61</v>
      </c>
      <c r="E6" s="84" t="s">
        <v>74</v>
      </c>
      <c r="F6" s="84" t="s">
        <v>75</v>
      </c>
      <c r="G6" s="84" t="s">
        <v>76</v>
      </c>
      <c r="H6" s="84" t="s">
        <v>77</v>
      </c>
      <c r="I6" s="84" t="s">
        <v>78</v>
      </c>
      <c r="J6" s="84" t="s">
        <v>79</v>
      </c>
      <c r="K6" s="84" t="s">
        <v>80</v>
      </c>
      <c r="L6" s="84" t="s">
        <v>81</v>
      </c>
      <c r="M6" s="84" t="s">
        <v>82</v>
      </c>
      <c r="N6" s="84" t="s">
        <v>61</v>
      </c>
      <c r="O6" s="84" t="s">
        <v>74</v>
      </c>
      <c r="P6" s="85" t="s">
        <v>156</v>
      </c>
      <c r="Q6" s="84" t="s">
        <v>76</v>
      </c>
      <c r="R6" s="84" t="s">
        <v>77</v>
      </c>
      <c r="S6" s="84" t="s">
        <v>83</v>
      </c>
      <c r="T6" s="84" t="s">
        <v>150</v>
      </c>
      <c r="U6" s="84" t="s">
        <v>152</v>
      </c>
      <c r="V6" s="84" t="s">
        <v>71</v>
      </c>
      <c r="W6" s="84" t="s">
        <v>84</v>
      </c>
      <c r="X6" s="84" t="s">
        <v>76</v>
      </c>
      <c r="Y6" s="84" t="s">
        <v>77</v>
      </c>
      <c r="Z6" s="84" t="s">
        <v>78</v>
      </c>
      <c r="AA6" s="84" t="s">
        <v>79</v>
      </c>
      <c r="AB6" s="84" t="s">
        <v>80</v>
      </c>
      <c r="AC6" s="84" t="s">
        <v>81</v>
      </c>
      <c r="AD6" s="84" t="s">
        <v>82</v>
      </c>
      <c r="AE6" s="84" t="s">
        <v>85</v>
      </c>
      <c r="AF6" s="84" t="s">
        <v>86</v>
      </c>
      <c r="AG6" s="84" t="s">
        <v>87</v>
      </c>
      <c r="AH6" s="84" t="s">
        <v>88</v>
      </c>
      <c r="AI6" s="84" t="s">
        <v>89</v>
      </c>
      <c r="AJ6" s="84" t="s">
        <v>90</v>
      </c>
      <c r="AK6" s="84" t="s">
        <v>91</v>
      </c>
      <c r="AL6" s="84" t="s">
        <v>177</v>
      </c>
      <c r="AM6" s="86" t="s">
        <v>155</v>
      </c>
    </row>
    <row r="7" spans="1:39" ht="20.100000000000001" customHeight="1" x14ac:dyDescent="0.25">
      <c r="A7" s="80" t="s">
        <v>200</v>
      </c>
      <c r="B7" s="87" t="s">
        <v>92</v>
      </c>
      <c r="C7" s="87" t="s">
        <v>199</v>
      </c>
      <c r="D7" s="80" t="s">
        <v>93</v>
      </c>
      <c r="E7" s="80">
        <v>1340</v>
      </c>
      <c r="F7" s="98"/>
      <c r="G7" s="80" t="s">
        <v>94</v>
      </c>
      <c r="H7" s="80">
        <v>76502</v>
      </c>
      <c r="I7" s="92" t="s">
        <v>180</v>
      </c>
      <c r="J7" s="80" t="s">
        <v>181</v>
      </c>
      <c r="K7" s="80" t="s">
        <v>182</v>
      </c>
      <c r="L7" s="88">
        <v>577680111</v>
      </c>
      <c r="M7" s="80" t="s">
        <v>183</v>
      </c>
      <c r="N7" s="80" t="s">
        <v>149</v>
      </c>
      <c r="O7" s="80">
        <v>603</v>
      </c>
      <c r="P7" s="80" t="s">
        <v>157</v>
      </c>
      <c r="Q7" s="80" t="s">
        <v>94</v>
      </c>
      <c r="R7" s="80">
        <v>76502</v>
      </c>
      <c r="S7" s="89" t="s">
        <v>176</v>
      </c>
      <c r="T7" s="87" t="s">
        <v>151</v>
      </c>
      <c r="U7" s="87" t="s">
        <v>184</v>
      </c>
      <c r="V7" s="80" t="s">
        <v>205</v>
      </c>
      <c r="W7" s="80" t="s">
        <v>17</v>
      </c>
      <c r="X7" s="80" t="s">
        <v>94</v>
      </c>
      <c r="Y7" s="80">
        <v>76502</v>
      </c>
      <c r="Z7" s="80" t="s">
        <v>206</v>
      </c>
      <c r="AA7" s="80" t="s">
        <v>207</v>
      </c>
      <c r="AB7" s="80" t="s">
        <v>178</v>
      </c>
      <c r="AC7" s="88">
        <v>577680177</v>
      </c>
      <c r="AD7" s="99" t="s">
        <v>208</v>
      </c>
      <c r="AE7" s="80" t="s">
        <v>101</v>
      </c>
      <c r="AF7" s="80" t="s">
        <v>99</v>
      </c>
      <c r="AG7" s="80" t="s">
        <v>96</v>
      </c>
      <c r="AH7" s="80" t="s">
        <v>97</v>
      </c>
      <c r="AI7" s="80" t="s">
        <v>62</v>
      </c>
      <c r="AJ7" s="80" t="s">
        <v>96</v>
      </c>
      <c r="AK7" s="80" t="s">
        <v>97</v>
      </c>
      <c r="AL7" s="80" t="s">
        <v>96</v>
      </c>
      <c r="AM7" s="100">
        <v>65.27</v>
      </c>
    </row>
    <row r="8" spans="1:39" ht="20.100000000000001" customHeight="1" x14ac:dyDescent="0.25">
      <c r="A8" s="80" t="s">
        <v>200</v>
      </c>
      <c r="B8" s="87" t="s">
        <v>92</v>
      </c>
      <c r="C8" s="87" t="s">
        <v>199</v>
      </c>
      <c r="D8" s="80" t="s">
        <v>93</v>
      </c>
      <c r="E8" s="80">
        <v>1340</v>
      </c>
      <c r="F8" s="98"/>
      <c r="G8" s="80" t="s">
        <v>94</v>
      </c>
      <c r="H8" s="80">
        <v>76502</v>
      </c>
      <c r="I8" s="92" t="s">
        <v>180</v>
      </c>
      <c r="J8" s="80" t="s">
        <v>181</v>
      </c>
      <c r="K8" s="80" t="s">
        <v>182</v>
      </c>
      <c r="L8" s="88">
        <v>577680111</v>
      </c>
      <c r="M8" s="80" t="s">
        <v>183</v>
      </c>
      <c r="N8" s="80" t="s">
        <v>153</v>
      </c>
      <c r="O8" s="80">
        <v>283</v>
      </c>
      <c r="P8" s="80" t="s">
        <v>159</v>
      </c>
      <c r="Q8" s="80" t="s">
        <v>94</v>
      </c>
      <c r="R8" s="80">
        <v>76502</v>
      </c>
      <c r="S8" s="89" t="s">
        <v>176</v>
      </c>
      <c r="T8" s="87" t="s">
        <v>154</v>
      </c>
      <c r="U8" s="87" t="s">
        <v>185</v>
      </c>
      <c r="V8" s="80" t="s">
        <v>205</v>
      </c>
      <c r="W8" s="80" t="s">
        <v>17</v>
      </c>
      <c r="X8" s="80" t="s">
        <v>94</v>
      </c>
      <c r="Y8" s="80">
        <v>76502</v>
      </c>
      <c r="Z8" s="80" t="s">
        <v>206</v>
      </c>
      <c r="AA8" s="80" t="s">
        <v>207</v>
      </c>
      <c r="AB8" s="80" t="s">
        <v>178</v>
      </c>
      <c r="AC8" s="88">
        <v>577680177</v>
      </c>
      <c r="AD8" s="99" t="s">
        <v>208</v>
      </c>
      <c r="AE8" s="80" t="s">
        <v>101</v>
      </c>
      <c r="AF8" s="80" t="s">
        <v>99</v>
      </c>
      <c r="AG8" s="80" t="s">
        <v>96</v>
      </c>
      <c r="AH8" s="80" t="s">
        <v>97</v>
      </c>
      <c r="AI8" s="80" t="s">
        <v>62</v>
      </c>
      <c r="AJ8" s="80" t="s">
        <v>96</v>
      </c>
      <c r="AK8" s="80" t="s">
        <v>97</v>
      </c>
      <c r="AL8" s="80" t="s">
        <v>96</v>
      </c>
      <c r="AM8" s="100">
        <v>188.375</v>
      </c>
    </row>
    <row r="9" spans="1:39" ht="20.100000000000001" customHeight="1" x14ac:dyDescent="0.25">
      <c r="A9" s="80" t="s">
        <v>200</v>
      </c>
      <c r="B9" s="87" t="s">
        <v>92</v>
      </c>
      <c r="C9" s="87" t="s">
        <v>199</v>
      </c>
      <c r="D9" s="80" t="s">
        <v>93</v>
      </c>
      <c r="E9" s="80">
        <v>1340</v>
      </c>
      <c r="F9" s="98"/>
      <c r="G9" s="80" t="s">
        <v>94</v>
      </c>
      <c r="H9" s="80">
        <v>76502</v>
      </c>
      <c r="I9" s="92" t="s">
        <v>180</v>
      </c>
      <c r="J9" s="80" t="s">
        <v>181</v>
      </c>
      <c r="K9" s="80" t="s">
        <v>182</v>
      </c>
      <c r="L9" s="88">
        <v>577680111</v>
      </c>
      <c r="M9" s="80" t="s">
        <v>183</v>
      </c>
      <c r="N9" s="80" t="s">
        <v>100</v>
      </c>
      <c r="O9" s="80">
        <v>104</v>
      </c>
      <c r="P9" s="80" t="s">
        <v>158</v>
      </c>
      <c r="Q9" s="80" t="s">
        <v>94</v>
      </c>
      <c r="R9" s="80">
        <v>76502</v>
      </c>
      <c r="S9" s="89" t="s">
        <v>176</v>
      </c>
      <c r="T9" s="87" t="s">
        <v>160</v>
      </c>
      <c r="U9" s="87" t="s">
        <v>186</v>
      </c>
      <c r="V9" s="80" t="s">
        <v>205</v>
      </c>
      <c r="W9" s="80" t="s">
        <v>17</v>
      </c>
      <c r="X9" s="80" t="s">
        <v>94</v>
      </c>
      <c r="Y9" s="80">
        <v>76502</v>
      </c>
      <c r="Z9" s="80" t="s">
        <v>206</v>
      </c>
      <c r="AA9" s="80" t="s">
        <v>207</v>
      </c>
      <c r="AB9" s="80" t="s">
        <v>178</v>
      </c>
      <c r="AC9" s="88">
        <v>577680177</v>
      </c>
      <c r="AD9" s="99" t="s">
        <v>208</v>
      </c>
      <c r="AE9" s="90" t="s">
        <v>101</v>
      </c>
      <c r="AF9" s="80" t="s">
        <v>99</v>
      </c>
      <c r="AG9" s="80" t="s">
        <v>96</v>
      </c>
      <c r="AH9" s="80" t="s">
        <v>97</v>
      </c>
      <c r="AI9" s="80" t="s">
        <v>62</v>
      </c>
      <c r="AJ9" s="80" t="s">
        <v>96</v>
      </c>
      <c r="AK9" s="80" t="s">
        <v>97</v>
      </c>
      <c r="AL9" s="80" t="s">
        <v>96</v>
      </c>
      <c r="AM9" s="100">
        <v>35.786999999999999</v>
      </c>
    </row>
    <row r="10" spans="1:39" ht="26.25" customHeight="1" x14ac:dyDescent="0.25">
      <c r="A10" s="80" t="s">
        <v>105</v>
      </c>
      <c r="B10" s="87" t="s">
        <v>106</v>
      </c>
      <c r="C10" s="87" t="s">
        <v>107</v>
      </c>
      <c r="D10" s="80" t="s">
        <v>108</v>
      </c>
      <c r="E10" s="80">
        <v>168</v>
      </c>
      <c r="F10" s="98"/>
      <c r="G10" s="80" t="s">
        <v>94</v>
      </c>
      <c r="H10" s="80">
        <v>76502</v>
      </c>
      <c r="I10" s="80" t="s">
        <v>203</v>
      </c>
      <c r="J10" s="80" t="s">
        <v>204</v>
      </c>
      <c r="K10" s="80" t="s">
        <v>109</v>
      </c>
      <c r="L10" s="88">
        <v>577922200</v>
      </c>
      <c r="M10" s="80" t="s">
        <v>110</v>
      </c>
      <c r="N10" s="80" t="s">
        <v>111</v>
      </c>
      <c r="O10" s="80">
        <v>168</v>
      </c>
      <c r="P10" s="80"/>
      <c r="Q10" s="80" t="s">
        <v>94</v>
      </c>
      <c r="R10" s="80">
        <v>76502</v>
      </c>
      <c r="S10" s="89" t="s">
        <v>176</v>
      </c>
      <c r="T10" s="87" t="s">
        <v>161</v>
      </c>
      <c r="U10" s="92">
        <v>9300070266</v>
      </c>
      <c r="V10" s="80" t="s">
        <v>105</v>
      </c>
      <c r="W10" s="80" t="s">
        <v>162</v>
      </c>
      <c r="X10" s="80" t="s">
        <v>94</v>
      </c>
      <c r="Y10" s="80">
        <v>76502</v>
      </c>
      <c r="Z10" s="80" t="s">
        <v>112</v>
      </c>
      <c r="AA10" s="80" t="s">
        <v>113</v>
      </c>
      <c r="AB10" s="80" t="s">
        <v>114</v>
      </c>
      <c r="AC10" s="88">
        <v>577922200</v>
      </c>
      <c r="AD10" s="80" t="s">
        <v>115</v>
      </c>
      <c r="AE10" s="80" t="s">
        <v>116</v>
      </c>
      <c r="AF10" s="80" t="s">
        <v>99</v>
      </c>
      <c r="AG10" s="80" t="s">
        <v>96</v>
      </c>
      <c r="AH10" s="80" t="s">
        <v>117</v>
      </c>
      <c r="AI10" s="80" t="s">
        <v>62</v>
      </c>
      <c r="AJ10" s="80" t="s">
        <v>96</v>
      </c>
      <c r="AK10" s="80" t="s">
        <v>117</v>
      </c>
      <c r="AL10" s="80" t="s">
        <v>96</v>
      </c>
      <c r="AM10" s="103">
        <v>1</v>
      </c>
    </row>
    <row r="11" spans="1:39" ht="26.25" customHeight="1" x14ac:dyDescent="0.25">
      <c r="A11" s="80" t="s">
        <v>105</v>
      </c>
      <c r="B11" s="87" t="s">
        <v>106</v>
      </c>
      <c r="C11" s="87" t="s">
        <v>107</v>
      </c>
      <c r="D11" s="80" t="s">
        <v>108</v>
      </c>
      <c r="E11" s="80">
        <v>168</v>
      </c>
      <c r="F11" s="98"/>
      <c r="G11" s="80" t="s">
        <v>94</v>
      </c>
      <c r="H11" s="80">
        <v>76502</v>
      </c>
      <c r="I11" s="80" t="s">
        <v>203</v>
      </c>
      <c r="J11" s="80" t="s">
        <v>204</v>
      </c>
      <c r="K11" s="80" t="s">
        <v>109</v>
      </c>
      <c r="L11" s="88">
        <v>577922200</v>
      </c>
      <c r="M11" s="80" t="s">
        <v>110</v>
      </c>
      <c r="N11" s="80" t="s">
        <v>111</v>
      </c>
      <c r="O11" s="80">
        <v>168</v>
      </c>
      <c r="P11" s="80"/>
      <c r="Q11" s="80" t="s">
        <v>94</v>
      </c>
      <c r="R11" s="80">
        <v>76502</v>
      </c>
      <c r="S11" s="89" t="s">
        <v>176</v>
      </c>
      <c r="T11" s="87" t="s">
        <v>164</v>
      </c>
      <c r="U11" s="92">
        <v>9300070267</v>
      </c>
      <c r="V11" s="80" t="s">
        <v>105</v>
      </c>
      <c r="W11" s="80" t="s">
        <v>162</v>
      </c>
      <c r="X11" s="80" t="s">
        <v>94</v>
      </c>
      <c r="Y11" s="80">
        <v>76502</v>
      </c>
      <c r="Z11" s="80" t="s">
        <v>112</v>
      </c>
      <c r="AA11" s="80" t="s">
        <v>113</v>
      </c>
      <c r="AB11" s="80" t="s">
        <v>114</v>
      </c>
      <c r="AC11" s="88">
        <v>577922200</v>
      </c>
      <c r="AD11" s="80" t="s">
        <v>115</v>
      </c>
      <c r="AE11" s="80" t="s">
        <v>116</v>
      </c>
      <c r="AF11" s="80" t="s">
        <v>99</v>
      </c>
      <c r="AG11" s="80" t="s">
        <v>96</v>
      </c>
      <c r="AH11" s="80" t="s">
        <v>117</v>
      </c>
      <c r="AI11" s="80" t="s">
        <v>62</v>
      </c>
      <c r="AJ11" s="80" t="s">
        <v>96</v>
      </c>
      <c r="AK11" s="80" t="s">
        <v>117</v>
      </c>
      <c r="AL11" s="80" t="s">
        <v>96</v>
      </c>
      <c r="AM11" s="104">
        <v>83.192999999999998</v>
      </c>
    </row>
    <row r="12" spans="1:39" ht="26.25" customHeight="1" x14ac:dyDescent="0.25">
      <c r="A12" s="80" t="s">
        <v>201</v>
      </c>
      <c r="B12" s="87" t="s">
        <v>119</v>
      </c>
      <c r="C12" s="101"/>
      <c r="D12" s="80" t="s">
        <v>120</v>
      </c>
      <c r="E12" s="80">
        <v>1356</v>
      </c>
      <c r="F12" s="98"/>
      <c r="G12" s="80" t="s">
        <v>94</v>
      </c>
      <c r="H12" s="80">
        <v>76502</v>
      </c>
      <c r="I12" s="80" t="s">
        <v>209</v>
      </c>
      <c r="J12" s="80" t="s">
        <v>121</v>
      </c>
      <c r="K12" s="80" t="s">
        <v>109</v>
      </c>
      <c r="L12" s="88">
        <v>577922326</v>
      </c>
      <c r="M12" s="93" t="s">
        <v>187</v>
      </c>
      <c r="N12" s="80" t="s">
        <v>120</v>
      </c>
      <c r="O12" s="80">
        <v>1356</v>
      </c>
      <c r="P12" s="80"/>
      <c r="Q12" s="80" t="s">
        <v>94</v>
      </c>
      <c r="R12" s="80">
        <v>76502</v>
      </c>
      <c r="S12" s="89" t="s">
        <v>176</v>
      </c>
      <c r="T12" s="87" t="s">
        <v>165</v>
      </c>
      <c r="U12" s="87" t="s">
        <v>188</v>
      </c>
      <c r="V12" s="80" t="s">
        <v>118</v>
      </c>
      <c r="W12" s="80" t="s">
        <v>122</v>
      </c>
      <c r="X12" s="80" t="s">
        <v>94</v>
      </c>
      <c r="Y12" s="80">
        <v>76502</v>
      </c>
      <c r="Z12" s="80" t="s">
        <v>123</v>
      </c>
      <c r="AA12" s="80" t="s">
        <v>124</v>
      </c>
      <c r="AB12" s="80" t="s">
        <v>102</v>
      </c>
      <c r="AC12" s="88">
        <v>577922326</v>
      </c>
      <c r="AD12" s="93" t="s">
        <v>189</v>
      </c>
      <c r="AE12" s="80" t="s">
        <v>125</v>
      </c>
      <c r="AF12" s="80" t="s">
        <v>98</v>
      </c>
      <c r="AG12" s="80" t="s">
        <v>98</v>
      </c>
      <c r="AH12" s="80" t="s">
        <v>97</v>
      </c>
      <c r="AI12" s="80" t="s">
        <v>28</v>
      </c>
      <c r="AJ12" s="80" t="s">
        <v>96</v>
      </c>
      <c r="AK12" s="80" t="s">
        <v>97</v>
      </c>
      <c r="AL12" s="80" t="s">
        <v>96</v>
      </c>
      <c r="AM12" s="103">
        <v>9.2639999999999993</v>
      </c>
    </row>
    <row r="13" spans="1:39" ht="26.25" customHeight="1" x14ac:dyDescent="0.25">
      <c r="A13" s="80" t="s">
        <v>201</v>
      </c>
      <c r="B13" s="87" t="s">
        <v>119</v>
      </c>
      <c r="C13" s="101"/>
      <c r="D13" s="80" t="s">
        <v>120</v>
      </c>
      <c r="E13" s="80">
        <v>1356</v>
      </c>
      <c r="F13" s="98"/>
      <c r="G13" s="80" t="s">
        <v>94</v>
      </c>
      <c r="H13" s="80">
        <v>76502</v>
      </c>
      <c r="I13" s="80" t="s">
        <v>209</v>
      </c>
      <c r="J13" s="80" t="s">
        <v>121</v>
      </c>
      <c r="K13" s="80" t="s">
        <v>109</v>
      </c>
      <c r="L13" s="88">
        <v>577922326</v>
      </c>
      <c r="M13" s="80" t="s">
        <v>187</v>
      </c>
      <c r="N13" s="80" t="s">
        <v>104</v>
      </c>
      <c r="O13" s="80">
        <v>1389</v>
      </c>
      <c r="P13" s="80"/>
      <c r="Q13" s="80" t="s">
        <v>94</v>
      </c>
      <c r="R13" s="80">
        <v>76502</v>
      </c>
      <c r="S13" s="89" t="s">
        <v>176</v>
      </c>
      <c r="T13" s="87" t="s">
        <v>166</v>
      </c>
      <c r="U13" s="87" t="s">
        <v>190</v>
      </c>
      <c r="V13" s="80" t="s">
        <v>118</v>
      </c>
      <c r="W13" s="80" t="s">
        <v>122</v>
      </c>
      <c r="X13" s="80" t="s">
        <v>94</v>
      </c>
      <c r="Y13" s="80">
        <v>76502</v>
      </c>
      <c r="Z13" s="80" t="s">
        <v>123</v>
      </c>
      <c r="AA13" s="80" t="s">
        <v>124</v>
      </c>
      <c r="AB13" s="80" t="s">
        <v>102</v>
      </c>
      <c r="AC13" s="88">
        <v>577922326</v>
      </c>
      <c r="AD13" s="80" t="s">
        <v>189</v>
      </c>
      <c r="AE13" s="80" t="s">
        <v>125</v>
      </c>
      <c r="AF13" s="80" t="s">
        <v>98</v>
      </c>
      <c r="AG13" s="80" t="s">
        <v>98</v>
      </c>
      <c r="AH13" s="80" t="s">
        <v>97</v>
      </c>
      <c r="AI13" s="80" t="s">
        <v>28</v>
      </c>
      <c r="AJ13" s="80" t="s">
        <v>96</v>
      </c>
      <c r="AK13" s="80" t="s">
        <v>97</v>
      </c>
      <c r="AL13" s="80" t="s">
        <v>96</v>
      </c>
      <c r="AM13" s="103">
        <v>8.0310000000000006</v>
      </c>
    </row>
    <row r="14" spans="1:39" ht="26.25" customHeight="1" x14ac:dyDescent="0.25">
      <c r="A14" s="80" t="s">
        <v>201</v>
      </c>
      <c r="B14" s="87" t="s">
        <v>119</v>
      </c>
      <c r="C14" s="101"/>
      <c r="D14" s="80" t="s">
        <v>120</v>
      </c>
      <c r="E14" s="80">
        <v>1356</v>
      </c>
      <c r="F14" s="98"/>
      <c r="G14" s="80" t="s">
        <v>94</v>
      </c>
      <c r="H14" s="80">
        <v>76502</v>
      </c>
      <c r="I14" s="80" t="s">
        <v>209</v>
      </c>
      <c r="J14" s="80" t="s">
        <v>121</v>
      </c>
      <c r="K14" s="80" t="s">
        <v>109</v>
      </c>
      <c r="L14" s="88">
        <v>577922326</v>
      </c>
      <c r="M14" s="80" t="s">
        <v>187</v>
      </c>
      <c r="N14" s="80" t="s">
        <v>126</v>
      </c>
      <c r="O14" s="80">
        <v>266</v>
      </c>
      <c r="P14" s="80"/>
      <c r="Q14" s="80" t="s">
        <v>94</v>
      </c>
      <c r="R14" s="80">
        <v>76502</v>
      </c>
      <c r="S14" s="89" t="s">
        <v>176</v>
      </c>
      <c r="T14" s="87" t="s">
        <v>167</v>
      </c>
      <c r="U14" s="87" t="s">
        <v>191</v>
      </c>
      <c r="V14" s="80" t="s">
        <v>118</v>
      </c>
      <c r="W14" s="80" t="s">
        <v>122</v>
      </c>
      <c r="X14" s="80" t="s">
        <v>94</v>
      </c>
      <c r="Y14" s="80">
        <v>76502</v>
      </c>
      <c r="Z14" s="80" t="s">
        <v>123</v>
      </c>
      <c r="AA14" s="80" t="s">
        <v>124</v>
      </c>
      <c r="AB14" s="80" t="s">
        <v>102</v>
      </c>
      <c r="AC14" s="88">
        <v>577922326</v>
      </c>
      <c r="AD14" s="80" t="s">
        <v>189</v>
      </c>
      <c r="AE14" s="80" t="s">
        <v>125</v>
      </c>
      <c r="AF14" s="80" t="s">
        <v>98</v>
      </c>
      <c r="AG14" s="80" t="s">
        <v>98</v>
      </c>
      <c r="AH14" s="80" t="s">
        <v>97</v>
      </c>
      <c r="AI14" s="80" t="s">
        <v>28</v>
      </c>
      <c r="AJ14" s="80" t="s">
        <v>96</v>
      </c>
      <c r="AK14" s="80" t="s">
        <v>97</v>
      </c>
      <c r="AL14" s="80" t="s">
        <v>96</v>
      </c>
      <c r="AM14" s="103">
        <v>103.78700000000001</v>
      </c>
    </row>
    <row r="15" spans="1:39" ht="26.25" customHeight="1" x14ac:dyDescent="0.25">
      <c r="A15" s="80" t="s">
        <v>201</v>
      </c>
      <c r="B15" s="87" t="s">
        <v>119</v>
      </c>
      <c r="C15" s="101"/>
      <c r="D15" s="80" t="s">
        <v>120</v>
      </c>
      <c r="E15" s="80">
        <v>1356</v>
      </c>
      <c r="F15" s="98"/>
      <c r="G15" s="80" t="s">
        <v>94</v>
      </c>
      <c r="H15" s="80">
        <v>76502</v>
      </c>
      <c r="I15" s="80" t="s">
        <v>209</v>
      </c>
      <c r="J15" s="80" t="s">
        <v>121</v>
      </c>
      <c r="K15" s="80" t="s">
        <v>109</v>
      </c>
      <c r="L15" s="88">
        <v>577922326</v>
      </c>
      <c r="M15" s="80" t="s">
        <v>187</v>
      </c>
      <c r="N15" s="80" t="s">
        <v>63</v>
      </c>
      <c r="O15" s="80">
        <v>1159</v>
      </c>
      <c r="P15" s="80"/>
      <c r="Q15" s="80" t="s">
        <v>94</v>
      </c>
      <c r="R15" s="80">
        <v>76502</v>
      </c>
      <c r="S15" s="89" t="s">
        <v>176</v>
      </c>
      <c r="T15" s="87" t="s">
        <v>168</v>
      </c>
      <c r="U15" s="87" t="s">
        <v>192</v>
      </c>
      <c r="V15" s="80" t="s">
        <v>118</v>
      </c>
      <c r="W15" s="80" t="s">
        <v>122</v>
      </c>
      <c r="X15" s="80" t="s">
        <v>94</v>
      </c>
      <c r="Y15" s="80">
        <v>76502</v>
      </c>
      <c r="Z15" s="80" t="s">
        <v>123</v>
      </c>
      <c r="AA15" s="80" t="s">
        <v>124</v>
      </c>
      <c r="AB15" s="80" t="s">
        <v>102</v>
      </c>
      <c r="AC15" s="88">
        <v>577922326</v>
      </c>
      <c r="AD15" s="80" t="s">
        <v>189</v>
      </c>
      <c r="AE15" s="80" t="s">
        <v>125</v>
      </c>
      <c r="AF15" s="80" t="s">
        <v>98</v>
      </c>
      <c r="AG15" s="80" t="s">
        <v>98</v>
      </c>
      <c r="AH15" s="80" t="s">
        <v>97</v>
      </c>
      <c r="AI15" s="80" t="s">
        <v>28</v>
      </c>
      <c r="AJ15" s="80" t="s">
        <v>96</v>
      </c>
      <c r="AK15" s="80" t="s">
        <v>97</v>
      </c>
      <c r="AL15" s="80" t="s">
        <v>96</v>
      </c>
      <c r="AM15" s="103">
        <v>7.3929999999999998</v>
      </c>
    </row>
    <row r="16" spans="1:39" ht="26.25" customHeight="1" x14ac:dyDescent="0.25">
      <c r="A16" s="80" t="s">
        <v>201</v>
      </c>
      <c r="B16" s="87" t="s">
        <v>119</v>
      </c>
      <c r="C16" s="101"/>
      <c r="D16" s="80" t="s">
        <v>120</v>
      </c>
      <c r="E16" s="80">
        <v>1356</v>
      </c>
      <c r="F16" s="98"/>
      <c r="G16" s="80" t="s">
        <v>94</v>
      </c>
      <c r="H16" s="80">
        <v>76502</v>
      </c>
      <c r="I16" s="80" t="s">
        <v>209</v>
      </c>
      <c r="J16" s="80" t="s">
        <v>121</v>
      </c>
      <c r="K16" s="80" t="s">
        <v>109</v>
      </c>
      <c r="L16" s="88">
        <v>577922326</v>
      </c>
      <c r="M16" s="80" t="s">
        <v>187</v>
      </c>
      <c r="N16" s="80" t="s">
        <v>127</v>
      </c>
      <c r="O16" s="80">
        <v>1139</v>
      </c>
      <c r="P16" s="80"/>
      <c r="Q16" s="80" t="s">
        <v>94</v>
      </c>
      <c r="R16" s="80">
        <v>76502</v>
      </c>
      <c r="S16" s="89" t="s">
        <v>176</v>
      </c>
      <c r="T16" s="87" t="s">
        <v>169</v>
      </c>
      <c r="U16" s="87" t="s">
        <v>193</v>
      </c>
      <c r="V16" s="80" t="s">
        <v>118</v>
      </c>
      <c r="W16" s="80" t="s">
        <v>122</v>
      </c>
      <c r="X16" s="80" t="s">
        <v>94</v>
      </c>
      <c r="Y16" s="80">
        <v>76502</v>
      </c>
      <c r="Z16" s="80" t="s">
        <v>123</v>
      </c>
      <c r="AA16" s="80" t="s">
        <v>124</v>
      </c>
      <c r="AB16" s="80" t="s">
        <v>102</v>
      </c>
      <c r="AC16" s="88">
        <v>577922326</v>
      </c>
      <c r="AD16" s="80" t="s">
        <v>189</v>
      </c>
      <c r="AE16" s="80" t="s">
        <v>125</v>
      </c>
      <c r="AF16" s="80" t="s">
        <v>98</v>
      </c>
      <c r="AG16" s="80" t="s">
        <v>98</v>
      </c>
      <c r="AH16" s="80" t="s">
        <v>97</v>
      </c>
      <c r="AI16" s="80" t="s">
        <v>28</v>
      </c>
      <c r="AJ16" s="80" t="s">
        <v>96</v>
      </c>
      <c r="AK16" s="80" t="s">
        <v>97</v>
      </c>
      <c r="AL16" s="80" t="s">
        <v>96</v>
      </c>
      <c r="AM16" s="103">
        <v>4.2709999999999999</v>
      </c>
    </row>
    <row r="17" spans="1:39" ht="26.25" customHeight="1" x14ac:dyDescent="0.25">
      <c r="A17" s="80" t="s">
        <v>201</v>
      </c>
      <c r="B17" s="87" t="s">
        <v>119</v>
      </c>
      <c r="C17" s="101"/>
      <c r="D17" s="80" t="s">
        <v>120</v>
      </c>
      <c r="E17" s="80">
        <v>1356</v>
      </c>
      <c r="F17" s="98"/>
      <c r="G17" s="80" t="s">
        <v>94</v>
      </c>
      <c r="H17" s="80">
        <v>76502</v>
      </c>
      <c r="I17" s="80" t="s">
        <v>209</v>
      </c>
      <c r="J17" s="80" t="s">
        <v>121</v>
      </c>
      <c r="K17" s="80" t="s">
        <v>109</v>
      </c>
      <c r="L17" s="88">
        <v>577922326</v>
      </c>
      <c r="M17" s="80" t="s">
        <v>187</v>
      </c>
      <c r="N17" s="80" t="s">
        <v>127</v>
      </c>
      <c r="O17" s="80">
        <v>1202</v>
      </c>
      <c r="P17" s="80"/>
      <c r="Q17" s="80" t="s">
        <v>94</v>
      </c>
      <c r="R17" s="80">
        <v>76502</v>
      </c>
      <c r="S17" s="89" t="s">
        <v>176</v>
      </c>
      <c r="T17" s="87" t="s">
        <v>170</v>
      </c>
      <c r="U17" s="87" t="s">
        <v>194</v>
      </c>
      <c r="V17" s="80" t="s">
        <v>118</v>
      </c>
      <c r="W17" s="80" t="s">
        <v>122</v>
      </c>
      <c r="X17" s="80" t="s">
        <v>94</v>
      </c>
      <c r="Y17" s="80">
        <v>76502</v>
      </c>
      <c r="Z17" s="80" t="s">
        <v>123</v>
      </c>
      <c r="AA17" s="80" t="s">
        <v>124</v>
      </c>
      <c r="AB17" s="80" t="s">
        <v>102</v>
      </c>
      <c r="AC17" s="88">
        <v>577922326</v>
      </c>
      <c r="AD17" s="80" t="s">
        <v>189</v>
      </c>
      <c r="AE17" s="80" t="s">
        <v>125</v>
      </c>
      <c r="AF17" s="80" t="s">
        <v>98</v>
      </c>
      <c r="AG17" s="80" t="s">
        <v>98</v>
      </c>
      <c r="AH17" s="80" t="s">
        <v>97</v>
      </c>
      <c r="AI17" s="80" t="s">
        <v>28</v>
      </c>
      <c r="AJ17" s="80" t="s">
        <v>96</v>
      </c>
      <c r="AK17" s="80" t="s">
        <v>97</v>
      </c>
      <c r="AL17" s="80" t="s">
        <v>96</v>
      </c>
      <c r="AM17" s="103">
        <v>7.399</v>
      </c>
    </row>
    <row r="18" spans="1:39" ht="26.25" customHeight="1" x14ac:dyDescent="0.25">
      <c r="A18" s="80" t="s">
        <v>128</v>
      </c>
      <c r="B18" s="87" t="s">
        <v>129</v>
      </c>
      <c r="C18" s="87" t="s">
        <v>130</v>
      </c>
      <c r="D18" s="80" t="s">
        <v>103</v>
      </c>
      <c r="E18" s="80">
        <v>908</v>
      </c>
      <c r="F18" s="98"/>
      <c r="G18" s="80" t="s">
        <v>94</v>
      </c>
      <c r="H18" s="80">
        <v>76502</v>
      </c>
      <c r="I18" s="80" t="s">
        <v>210</v>
      </c>
      <c r="J18" s="80" t="s">
        <v>211</v>
      </c>
      <c r="K18" s="80" t="s">
        <v>109</v>
      </c>
      <c r="L18" s="88">
        <v>577926721</v>
      </c>
      <c r="M18" s="94" t="s">
        <v>195</v>
      </c>
      <c r="N18" s="80" t="s">
        <v>103</v>
      </c>
      <c r="O18" s="80">
        <v>908</v>
      </c>
      <c r="P18" s="80"/>
      <c r="Q18" s="80" t="s">
        <v>94</v>
      </c>
      <c r="R18" s="80">
        <v>76502</v>
      </c>
      <c r="S18" s="89" t="s">
        <v>176</v>
      </c>
      <c r="T18" s="87" t="s">
        <v>172</v>
      </c>
      <c r="U18" s="102" t="s">
        <v>196</v>
      </c>
      <c r="V18" s="80" t="s">
        <v>128</v>
      </c>
      <c r="W18" s="80" t="s">
        <v>131</v>
      </c>
      <c r="X18" s="80" t="s">
        <v>94</v>
      </c>
      <c r="Y18" s="80">
        <v>76502</v>
      </c>
      <c r="Z18" s="80" t="s">
        <v>132</v>
      </c>
      <c r="AA18" s="80" t="s">
        <v>133</v>
      </c>
      <c r="AB18" s="80" t="s">
        <v>102</v>
      </c>
      <c r="AC18" s="88">
        <v>606055511</v>
      </c>
      <c r="AD18" s="80" t="s">
        <v>134</v>
      </c>
      <c r="AE18" s="80" t="s">
        <v>135</v>
      </c>
      <c r="AF18" s="80" t="s">
        <v>95</v>
      </c>
      <c r="AG18" s="80" t="s">
        <v>98</v>
      </c>
      <c r="AH18" s="80" t="s">
        <v>97</v>
      </c>
      <c r="AI18" s="80" t="s">
        <v>62</v>
      </c>
      <c r="AJ18" s="80" t="s">
        <v>98</v>
      </c>
      <c r="AK18" s="80" t="s">
        <v>97</v>
      </c>
      <c r="AL18" s="80" t="s">
        <v>98</v>
      </c>
      <c r="AM18" s="75">
        <v>30.06</v>
      </c>
    </row>
    <row r="19" spans="1:39" ht="26.25" customHeight="1" x14ac:dyDescent="0.25">
      <c r="A19" s="80" t="s">
        <v>136</v>
      </c>
      <c r="B19" s="87" t="s">
        <v>137</v>
      </c>
      <c r="C19" s="87" t="s">
        <v>138</v>
      </c>
      <c r="D19" s="80" t="s">
        <v>120</v>
      </c>
      <c r="E19" s="80">
        <v>1355</v>
      </c>
      <c r="F19" s="98"/>
      <c r="G19" s="80" t="s">
        <v>94</v>
      </c>
      <c r="H19" s="80">
        <v>76502</v>
      </c>
      <c r="I19" s="80" t="s">
        <v>173</v>
      </c>
      <c r="J19" s="80" t="s">
        <v>139</v>
      </c>
      <c r="K19" s="80" t="s">
        <v>109</v>
      </c>
      <c r="L19" s="88">
        <v>576771651</v>
      </c>
      <c r="M19" s="80" t="s">
        <v>140</v>
      </c>
      <c r="N19" s="80" t="s">
        <v>120</v>
      </c>
      <c r="O19" s="80">
        <v>1355</v>
      </c>
      <c r="P19" s="80"/>
      <c r="Q19" s="80" t="s">
        <v>94</v>
      </c>
      <c r="R19" s="80">
        <v>76502</v>
      </c>
      <c r="S19" s="89" t="s">
        <v>176</v>
      </c>
      <c r="T19" s="87" t="s">
        <v>175</v>
      </c>
      <c r="U19" s="80">
        <v>9300060814</v>
      </c>
      <c r="V19" s="80" t="s">
        <v>197</v>
      </c>
      <c r="W19" s="80" t="s">
        <v>198</v>
      </c>
      <c r="X19" s="80" t="s">
        <v>94</v>
      </c>
      <c r="Y19" s="80">
        <v>76502</v>
      </c>
      <c r="Z19" s="80" t="s">
        <v>141</v>
      </c>
      <c r="AA19" s="80" t="s">
        <v>142</v>
      </c>
      <c r="AB19" s="80" t="s">
        <v>102</v>
      </c>
      <c r="AC19" s="88">
        <v>577662318</v>
      </c>
      <c r="AD19" s="80" t="s">
        <v>143</v>
      </c>
      <c r="AE19" s="80" t="s">
        <v>144</v>
      </c>
      <c r="AF19" s="80" t="s">
        <v>95</v>
      </c>
      <c r="AG19" s="80" t="s">
        <v>98</v>
      </c>
      <c r="AH19" s="80" t="s">
        <v>97</v>
      </c>
      <c r="AI19" s="80" t="s">
        <v>62</v>
      </c>
      <c r="AJ19" s="80" t="s">
        <v>98</v>
      </c>
      <c r="AK19" s="80" t="s">
        <v>97</v>
      </c>
      <c r="AL19" s="80" t="s">
        <v>96</v>
      </c>
      <c r="AM19" s="75">
        <v>20.888000000000002</v>
      </c>
    </row>
    <row r="20" spans="1:39" s="91" customFormat="1" ht="26.25" customHeight="1" x14ac:dyDescent="0.25">
      <c r="A20" s="80" t="s">
        <v>145</v>
      </c>
      <c r="B20" s="87" t="s">
        <v>146</v>
      </c>
      <c r="C20" s="87" t="s">
        <v>171</v>
      </c>
      <c r="D20" s="80" t="s">
        <v>63</v>
      </c>
      <c r="E20" s="80">
        <v>1160</v>
      </c>
      <c r="F20" s="98"/>
      <c r="G20" s="80" t="s">
        <v>94</v>
      </c>
      <c r="H20" s="80">
        <v>76502</v>
      </c>
      <c r="I20" s="80" t="s">
        <v>212</v>
      </c>
      <c r="J20" s="80" t="s">
        <v>213</v>
      </c>
      <c r="K20" s="80" t="s">
        <v>109</v>
      </c>
      <c r="L20" s="88">
        <v>576771601</v>
      </c>
      <c r="M20" s="80" t="s">
        <v>147</v>
      </c>
      <c r="N20" s="80" t="s">
        <v>63</v>
      </c>
      <c r="O20" s="80">
        <v>1160</v>
      </c>
      <c r="P20" s="80"/>
      <c r="Q20" s="80" t="s">
        <v>94</v>
      </c>
      <c r="R20" s="80">
        <v>76502</v>
      </c>
      <c r="S20" s="89" t="s">
        <v>176</v>
      </c>
      <c r="T20" s="87" t="s">
        <v>174</v>
      </c>
      <c r="U20" s="80">
        <v>9300060826</v>
      </c>
      <c r="V20" s="80" t="s">
        <v>145</v>
      </c>
      <c r="W20" s="80" t="s">
        <v>179</v>
      </c>
      <c r="X20" s="80" t="s">
        <v>94</v>
      </c>
      <c r="Y20" s="80">
        <v>76502</v>
      </c>
      <c r="Z20" s="80" t="s">
        <v>141</v>
      </c>
      <c r="AA20" s="80" t="s">
        <v>142</v>
      </c>
      <c r="AB20" s="80" t="s">
        <v>102</v>
      </c>
      <c r="AC20" s="88">
        <v>577662318</v>
      </c>
      <c r="AD20" s="80" t="s">
        <v>143</v>
      </c>
      <c r="AE20" s="80" t="s">
        <v>148</v>
      </c>
      <c r="AF20" s="80" t="s">
        <v>95</v>
      </c>
      <c r="AG20" s="80" t="s">
        <v>98</v>
      </c>
      <c r="AH20" s="80" t="s">
        <v>97</v>
      </c>
      <c r="AI20" s="80" t="s">
        <v>62</v>
      </c>
      <c r="AJ20" s="80" t="s">
        <v>98</v>
      </c>
      <c r="AK20" s="80" t="s">
        <v>97</v>
      </c>
      <c r="AL20" s="80" t="s">
        <v>96</v>
      </c>
      <c r="AM20" s="75">
        <v>11.624000000000001</v>
      </c>
    </row>
    <row r="21" spans="1:39" x14ac:dyDescent="0.25">
      <c r="P21" s="78"/>
      <c r="AM21" s="83">
        <f>SUM(AM7:AM20)</f>
        <v>576.34199999999998</v>
      </c>
    </row>
    <row r="22" spans="1:39" x14ac:dyDescent="0.25">
      <c r="P22" s="78"/>
    </row>
    <row r="23" spans="1:39" x14ac:dyDescent="0.25">
      <c r="P23" s="78"/>
    </row>
  </sheetData>
  <mergeCells count="8">
    <mergeCell ref="V5:Y5"/>
    <mergeCell ref="Z5:AD5"/>
    <mergeCell ref="AE5:AK5"/>
    <mergeCell ref="A4:H4"/>
    <mergeCell ref="A2:M2"/>
    <mergeCell ref="A5:H5"/>
    <mergeCell ref="I5:M5"/>
    <mergeCell ref="N5:U5"/>
  </mergeCells>
  <hyperlinks>
    <hyperlink ref="AD12" r:id="rId1"/>
    <hyperlink ref="M12" r:id="rId2"/>
    <hyperlink ref="M18" r:id="rId3"/>
  </hyperlinks>
  <pageMargins left="0.70866141732283472" right="0.70866141732283472" top="0.78740157480314965" bottom="0.78740157480314965" header="0.31496062992125984" footer="0.31496062992125984"/>
  <pageSetup paperSize="9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2013</vt:lpstr>
      <vt:lpstr>2012</vt:lpstr>
      <vt:lpstr>Srovnání cen MěÚ1</vt:lpstr>
      <vt:lpstr>Srovnání cenMěÚ2 </vt:lpstr>
      <vt:lpstr>seznamOdbernychMist-ZP-2021</vt:lpstr>
      <vt:lpstr>celkem</vt:lpstr>
      <vt:lpstr>cenaMWh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Dokoupil Jaroslav</dc:creator>
  <cp:lastModifiedBy>Salaquardová Petra</cp:lastModifiedBy>
  <cp:lastPrinted>2019-10-15T07:10:16Z</cp:lastPrinted>
  <dcterms:created xsi:type="dcterms:W3CDTF">2012-12-14T10:35:15Z</dcterms:created>
  <dcterms:modified xsi:type="dcterms:W3CDTF">2021-04-22T10:13:56Z</dcterms:modified>
</cp:coreProperties>
</file>